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omments1.xml" ContentType="application/vnd.openxmlformats-officedocument.spreadsheetml.comments+xml"/>
  <Override PartName="/xl/queryTables/queryTable7.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checkCompatibility="1" autoCompressPictures="0"/>
  <mc:AlternateContent xmlns:mc="http://schemas.openxmlformats.org/markup-compatibility/2006">
    <mc:Choice Requires="x15">
      <x15ac:absPath xmlns:x15ac="http://schemas.microsoft.com/office/spreadsheetml/2010/11/ac" url="/Users/riccardoclaudi/ownCloud/GAPS2.0/AOT38/MARCH/"/>
    </mc:Choice>
  </mc:AlternateContent>
  <xr:revisionPtr revIDLastSave="0" documentId="8_{9AE8B97B-5163-3C45-8CCF-6BA857107973}" xr6:coauthVersionLast="36" xr6:coauthVersionMax="36" xr10:uidLastSave="{00000000-0000-0000-0000-000000000000}"/>
  <bookViews>
    <workbookView xWindow="0" yWindow="520" windowWidth="28800" windowHeight="16240" tabRatio="725" firstSheet="11" activeTab="13" xr2:uid="{00000000-000D-0000-FFFF-FFFF00000000}"/>
  </bookViews>
  <sheets>
    <sheet name="COVER" sheetId="21" r:id="rId1"/>
    <sheet name="CONTENTS" sheetId="24" r:id="rId2"/>
    <sheet name="Summary MARCH 2019" sheetId="1" r:id="rId3"/>
    <sheet name="TIME SUMMARY" sheetId="10" r:id="rId4"/>
    <sheet name="TRANSITS" sheetId="57" r:id="rId5"/>
    <sheet name="2019-MARCH-01" sheetId="2" r:id="rId6"/>
    <sheet name="2019-MARCH-02" sheetId="40" r:id="rId7"/>
    <sheet name="2019-MARCH-03" sheetId="3" r:id="rId8"/>
    <sheet name="2019-MARCH-04" sheetId="31" r:id="rId9"/>
    <sheet name="2019-MARCH-05" sheetId="45" r:id="rId10"/>
    <sheet name="2019-MARCH-16" sheetId="46" r:id="rId11"/>
    <sheet name="2019-MARCH-17" sheetId="47" r:id="rId12"/>
    <sheet name="2019-MARCH-18" sheetId="58" r:id="rId13"/>
    <sheet name="2019-MARCH-19" sheetId="59" r:id="rId14"/>
    <sheet name="2019-MARCH-20" sheetId="60" r:id="rId15"/>
    <sheet name="2019-MARCH-21" sheetId="62" r:id="rId16"/>
    <sheet name="2019-MARCH-22" sheetId="61" r:id="rId17"/>
    <sheet name="2019-MARCH-23" sheetId="63" r:id="rId18"/>
    <sheet name="2019-MARCH-24" sheetId="64" r:id="rId19"/>
    <sheet name="2019-MARCH-25" sheetId="65" r:id="rId20"/>
    <sheet name="APPENDIX A" sheetId="44" r:id="rId21"/>
    <sheet name="NOTES" sheetId="20" r:id="rId22"/>
    <sheet name="APPENDIX C" sheetId="30" r:id="rId23"/>
    <sheet name="APPENDIX D" sheetId="25" r:id="rId24"/>
  </sheets>
  <definedNames>
    <definedName name="_20120724_KnownPlanetsAT026_1" localSheetId="22">'APPENDIX C'!$B$163:$B$193</definedName>
    <definedName name="_20120724_KnownPlanetsAT026_2" localSheetId="22">'APPENDIX C'!$B$163:$B$193</definedName>
    <definedName name="ADON_MP" localSheetId="22">'APPENDIX C'!$A$274:$A$304</definedName>
    <definedName name="ADON_MP_1" localSheetId="22">'APPENDIX C'!$A$274:$A$304</definedName>
    <definedName name="KP_TRANSITS" localSheetId="23">'APPENDIX D'!$A$1:$D$28</definedName>
    <definedName name="M44_newobjects_1" localSheetId="22">'APPENDIX C'!$A$371:$A$388</definedName>
    <definedName name="M44_newobjects_2" localSheetId="22">'APPENDIX C'!$A$371:$A$388</definedName>
    <definedName name="_xlnm.Print_Area" localSheetId="3">'TIME SUMMARY'!$J$1:$O$19</definedName>
    <definedName name="_xlnm.Print_Titles" localSheetId="2">'Summary MARCH 2019'!$A:$A,'Summary MARCH 2019'!$1:$1</definedName>
    <definedName name="_xlnm.Print_Titles" localSheetId="3">'TIME SUMMARY'!$A:$A</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9" i="44" l="1"/>
  <c r="H39" i="44"/>
  <c r="I39" i="44"/>
  <c r="J39" i="44"/>
  <c r="K39" i="44"/>
  <c r="L39" i="44"/>
  <c r="M39" i="44"/>
  <c r="N39" i="44"/>
  <c r="O39" i="44"/>
  <c r="P39" i="44"/>
  <c r="Q39" i="44"/>
  <c r="R39" i="44"/>
  <c r="S39" i="44"/>
  <c r="T39" i="44"/>
  <c r="U39" i="44"/>
  <c r="Y39" i="44"/>
  <c r="G40" i="44"/>
  <c r="H40" i="44"/>
  <c r="I40" i="44"/>
  <c r="J40" i="44"/>
  <c r="K40" i="44"/>
  <c r="L40" i="44"/>
  <c r="M40" i="44"/>
  <c r="N40" i="44"/>
  <c r="O40" i="44"/>
  <c r="P40" i="44"/>
  <c r="Q40" i="44"/>
  <c r="R40" i="44"/>
  <c r="S40" i="44"/>
  <c r="T40" i="44"/>
  <c r="U40" i="44"/>
  <c r="Y40" i="44"/>
  <c r="G41" i="44"/>
  <c r="H41" i="44"/>
  <c r="I41" i="44"/>
  <c r="J41" i="44"/>
  <c r="K41" i="44"/>
  <c r="L41" i="44"/>
  <c r="M41" i="44"/>
  <c r="N41" i="44"/>
  <c r="O41" i="44"/>
  <c r="P41" i="44"/>
  <c r="Q41" i="44"/>
  <c r="R41" i="44"/>
  <c r="S41" i="44"/>
  <c r="T41" i="44"/>
  <c r="U41" i="44"/>
  <c r="Y41" i="44"/>
  <c r="G42" i="44"/>
  <c r="H42" i="44"/>
  <c r="I42" i="44"/>
  <c r="J42" i="44"/>
  <c r="K42" i="44"/>
  <c r="L42" i="44"/>
  <c r="M42" i="44"/>
  <c r="N42" i="44"/>
  <c r="O42" i="44"/>
  <c r="P42" i="44"/>
  <c r="Q42" i="44"/>
  <c r="R42" i="44"/>
  <c r="S42" i="44"/>
  <c r="T42" i="44"/>
  <c r="U42" i="44"/>
  <c r="Y42" i="44"/>
  <c r="G43" i="44"/>
  <c r="H43" i="44"/>
  <c r="I43" i="44"/>
  <c r="J43" i="44"/>
  <c r="K43" i="44"/>
  <c r="L43" i="44"/>
  <c r="M43" i="44"/>
  <c r="N43" i="44"/>
  <c r="O43" i="44"/>
  <c r="P43" i="44"/>
  <c r="Q43" i="44"/>
  <c r="R43" i="44"/>
  <c r="S43" i="44"/>
  <c r="T43" i="44"/>
  <c r="U43" i="44"/>
  <c r="Y43" i="44"/>
  <c r="G44" i="44"/>
  <c r="H44" i="44"/>
  <c r="I44" i="44"/>
  <c r="J44" i="44"/>
  <c r="K44" i="44"/>
  <c r="L44" i="44"/>
  <c r="M44" i="44"/>
  <c r="N44" i="44"/>
  <c r="O44" i="44"/>
  <c r="P44" i="44"/>
  <c r="Q44" i="44"/>
  <c r="R44" i="44"/>
  <c r="S44" i="44"/>
  <c r="T44" i="44"/>
  <c r="U44" i="44"/>
  <c r="Y44" i="44"/>
  <c r="G45" i="44"/>
  <c r="H45" i="44"/>
  <c r="I45" i="44"/>
  <c r="J45" i="44"/>
  <c r="K45" i="44"/>
  <c r="L45" i="44"/>
  <c r="M45" i="44"/>
  <c r="N45" i="44"/>
  <c r="O45" i="44"/>
  <c r="P45" i="44"/>
  <c r="Q45" i="44"/>
  <c r="R45" i="44"/>
  <c r="S45" i="44"/>
  <c r="T45" i="44"/>
  <c r="U45" i="44"/>
  <c r="Y45" i="44"/>
  <c r="G46" i="44"/>
  <c r="H46" i="44"/>
  <c r="I46" i="44"/>
  <c r="J46" i="44"/>
  <c r="K46" i="44"/>
  <c r="L46" i="44"/>
  <c r="M46" i="44"/>
  <c r="N46" i="44"/>
  <c r="O46" i="44"/>
  <c r="P46" i="44"/>
  <c r="Q46" i="44"/>
  <c r="R46" i="44"/>
  <c r="S46" i="44"/>
  <c r="T46" i="44"/>
  <c r="U46" i="44"/>
  <c r="Y46" i="44"/>
  <c r="G47" i="44"/>
  <c r="H47" i="44"/>
  <c r="I47" i="44"/>
  <c r="J47" i="44"/>
  <c r="K47" i="44"/>
  <c r="L47" i="44"/>
  <c r="M47" i="44"/>
  <c r="N47" i="44"/>
  <c r="O47" i="44"/>
  <c r="P47" i="44"/>
  <c r="Q47" i="44"/>
  <c r="R47" i="44"/>
  <c r="S47" i="44"/>
  <c r="T47" i="44"/>
  <c r="U47" i="44"/>
  <c r="Y47" i="44"/>
  <c r="G48" i="44"/>
  <c r="H48" i="44"/>
  <c r="I48" i="44"/>
  <c r="J48" i="44"/>
  <c r="K48" i="44"/>
  <c r="L48" i="44"/>
  <c r="M48" i="44"/>
  <c r="N48" i="44"/>
  <c r="O48" i="44"/>
  <c r="P48" i="44"/>
  <c r="Q48" i="44"/>
  <c r="R48" i="44"/>
  <c r="S48" i="44"/>
  <c r="T48" i="44"/>
  <c r="U48" i="44"/>
  <c r="Y48" i="44"/>
  <c r="G49" i="44"/>
  <c r="H49" i="44"/>
  <c r="I49" i="44"/>
  <c r="J49" i="44"/>
  <c r="K49" i="44"/>
  <c r="L49" i="44"/>
  <c r="M49" i="44"/>
  <c r="N49" i="44"/>
  <c r="O49" i="44"/>
  <c r="P49" i="44"/>
  <c r="Q49" i="44"/>
  <c r="R49" i="44"/>
  <c r="S49" i="44"/>
  <c r="T49" i="44"/>
  <c r="U49" i="44"/>
  <c r="Y49" i="44"/>
  <c r="G50" i="44"/>
  <c r="H50" i="44"/>
  <c r="I50" i="44"/>
  <c r="J50" i="44"/>
  <c r="K50" i="44"/>
  <c r="L50" i="44"/>
  <c r="M50" i="44"/>
  <c r="N50" i="44"/>
  <c r="O50" i="44"/>
  <c r="P50" i="44"/>
  <c r="Q50" i="44"/>
  <c r="R50" i="44"/>
  <c r="S50" i="44"/>
  <c r="T50" i="44"/>
  <c r="U50" i="44"/>
  <c r="Y50" i="44"/>
  <c r="G51" i="44"/>
  <c r="H51" i="44"/>
  <c r="I51" i="44"/>
  <c r="J51" i="44"/>
  <c r="K51" i="44"/>
  <c r="L51" i="44"/>
  <c r="M51" i="44"/>
  <c r="N51" i="44"/>
  <c r="O51" i="44"/>
  <c r="P51" i="44"/>
  <c r="Q51" i="44"/>
  <c r="R51" i="44"/>
  <c r="S51" i="44"/>
  <c r="T51" i="44"/>
  <c r="U51" i="44"/>
  <c r="Y51" i="44"/>
  <c r="G52" i="44"/>
  <c r="H52" i="44"/>
  <c r="I52" i="44"/>
  <c r="J52" i="44"/>
  <c r="K52" i="44"/>
  <c r="L52" i="44"/>
  <c r="M52" i="44"/>
  <c r="N52" i="44"/>
  <c r="O52" i="44"/>
  <c r="P52" i="44"/>
  <c r="Q52" i="44"/>
  <c r="R52" i="44"/>
  <c r="S52" i="44"/>
  <c r="T52" i="44"/>
  <c r="U52" i="44"/>
  <c r="Y52" i="44"/>
  <c r="G53" i="44"/>
  <c r="H53" i="44"/>
  <c r="I53" i="44"/>
  <c r="J53" i="44"/>
  <c r="K53" i="44"/>
  <c r="L53" i="44"/>
  <c r="M53" i="44"/>
  <c r="N53" i="44"/>
  <c r="O53" i="44"/>
  <c r="P53" i="44"/>
  <c r="Q53" i="44"/>
  <c r="R53" i="44"/>
  <c r="S53" i="44"/>
  <c r="T53" i="44"/>
  <c r="U53" i="44"/>
  <c r="Y53" i="44"/>
  <c r="G54" i="44"/>
  <c r="H54" i="44"/>
  <c r="I54" i="44"/>
  <c r="J54" i="44"/>
  <c r="K54" i="44"/>
  <c r="L54" i="44"/>
  <c r="M54" i="44"/>
  <c r="N54" i="44"/>
  <c r="O54" i="44"/>
  <c r="P54" i="44"/>
  <c r="Q54" i="44"/>
  <c r="R54" i="44"/>
  <c r="S54" i="44"/>
  <c r="T54" i="44"/>
  <c r="U54" i="44"/>
  <c r="Y54" i="44"/>
  <c r="G55" i="44"/>
  <c r="H55" i="44"/>
  <c r="I55" i="44"/>
  <c r="J55" i="44"/>
  <c r="K55" i="44"/>
  <c r="L55" i="44"/>
  <c r="M55" i="44"/>
  <c r="N55" i="44"/>
  <c r="O55" i="44"/>
  <c r="P55" i="44"/>
  <c r="Q55" i="44"/>
  <c r="R55" i="44"/>
  <c r="S55" i="44"/>
  <c r="T55" i="44"/>
  <c r="U55" i="44"/>
  <c r="Y55" i="44"/>
  <c r="G56" i="44"/>
  <c r="H56" i="44"/>
  <c r="I56" i="44"/>
  <c r="J56" i="44"/>
  <c r="K56" i="44"/>
  <c r="L56" i="44"/>
  <c r="M56" i="44"/>
  <c r="N56" i="44"/>
  <c r="O56" i="44"/>
  <c r="P56" i="44"/>
  <c r="Q56" i="44"/>
  <c r="R56" i="44"/>
  <c r="S56" i="44"/>
  <c r="T56" i="44"/>
  <c r="U56" i="44"/>
  <c r="Y56" i="44"/>
  <c r="G57" i="44"/>
  <c r="H57" i="44"/>
  <c r="I57" i="44"/>
  <c r="J57" i="44"/>
  <c r="K57" i="44"/>
  <c r="L57" i="44"/>
  <c r="M57" i="44"/>
  <c r="N57" i="44"/>
  <c r="O57" i="44"/>
  <c r="P57" i="44"/>
  <c r="Q57" i="44"/>
  <c r="R57" i="44"/>
  <c r="S57" i="44"/>
  <c r="T57" i="44"/>
  <c r="U57" i="44"/>
  <c r="Y57" i="44"/>
  <c r="G58" i="44"/>
  <c r="H58" i="44"/>
  <c r="I58" i="44"/>
  <c r="J58" i="44"/>
  <c r="K58" i="44"/>
  <c r="L58" i="44"/>
  <c r="M58" i="44"/>
  <c r="N58" i="44"/>
  <c r="O58" i="44"/>
  <c r="P58" i="44"/>
  <c r="Q58" i="44"/>
  <c r="R58" i="44"/>
  <c r="S58" i="44"/>
  <c r="T58" i="44"/>
  <c r="U58" i="44"/>
  <c r="Y58" i="44"/>
  <c r="G59" i="44"/>
  <c r="H59" i="44"/>
  <c r="I59" i="44"/>
  <c r="J59" i="44"/>
  <c r="K59" i="44"/>
  <c r="L59" i="44"/>
  <c r="M59" i="44"/>
  <c r="N59" i="44"/>
  <c r="O59" i="44"/>
  <c r="P59" i="44"/>
  <c r="Q59" i="44"/>
  <c r="R59" i="44"/>
  <c r="S59" i="44"/>
  <c r="T59" i="44"/>
  <c r="U59" i="44"/>
  <c r="Y59" i="44"/>
  <c r="G60" i="44"/>
  <c r="H60" i="44"/>
  <c r="I60" i="44"/>
  <c r="J60" i="44"/>
  <c r="K60" i="44"/>
  <c r="L60" i="44"/>
  <c r="M60" i="44"/>
  <c r="N60" i="44"/>
  <c r="O60" i="44"/>
  <c r="P60" i="44"/>
  <c r="Q60" i="44"/>
  <c r="R60" i="44"/>
  <c r="S60" i="44"/>
  <c r="T60" i="44"/>
  <c r="U60" i="44"/>
  <c r="Y60" i="44"/>
  <c r="G61" i="44"/>
  <c r="H61" i="44"/>
  <c r="I61" i="44"/>
  <c r="J61" i="44"/>
  <c r="K61" i="44"/>
  <c r="L61" i="44"/>
  <c r="M61" i="44"/>
  <c r="N61" i="44"/>
  <c r="O61" i="44"/>
  <c r="P61" i="44"/>
  <c r="Q61" i="44"/>
  <c r="R61" i="44"/>
  <c r="S61" i="44"/>
  <c r="T61" i="44"/>
  <c r="U61" i="44"/>
  <c r="Y61" i="44"/>
  <c r="G62" i="44"/>
  <c r="H62" i="44"/>
  <c r="I62" i="44"/>
  <c r="J62" i="44"/>
  <c r="K62" i="44"/>
  <c r="L62" i="44"/>
  <c r="M62" i="44"/>
  <c r="N62" i="44"/>
  <c r="O62" i="44"/>
  <c r="P62" i="44"/>
  <c r="Q62" i="44"/>
  <c r="R62" i="44"/>
  <c r="S62" i="44"/>
  <c r="T62" i="44"/>
  <c r="U62" i="44"/>
  <c r="Y62" i="44"/>
  <c r="G63" i="44"/>
  <c r="H63" i="44"/>
  <c r="I63" i="44"/>
  <c r="J63" i="44"/>
  <c r="K63" i="44"/>
  <c r="L63" i="44"/>
  <c r="M63" i="44"/>
  <c r="N63" i="44"/>
  <c r="O63" i="44"/>
  <c r="P63" i="44"/>
  <c r="Q63" i="44"/>
  <c r="R63" i="44"/>
  <c r="S63" i="44"/>
  <c r="T63" i="44"/>
  <c r="U63" i="44"/>
  <c r="Y63" i="44"/>
  <c r="G64" i="44"/>
  <c r="H64" i="44"/>
  <c r="I64" i="44"/>
  <c r="J64" i="44"/>
  <c r="K64" i="44"/>
  <c r="L64" i="44"/>
  <c r="M64" i="44"/>
  <c r="N64" i="44"/>
  <c r="O64" i="44"/>
  <c r="P64" i="44"/>
  <c r="Q64" i="44"/>
  <c r="R64" i="44"/>
  <c r="S64" i="44"/>
  <c r="T64" i="44"/>
  <c r="U64" i="44"/>
  <c r="Y64" i="44"/>
  <c r="G65" i="44"/>
  <c r="H65" i="44"/>
  <c r="I65" i="44"/>
  <c r="J65" i="44"/>
  <c r="K65" i="44"/>
  <c r="L65" i="44"/>
  <c r="M65" i="44"/>
  <c r="N65" i="44"/>
  <c r="O65" i="44"/>
  <c r="P65" i="44"/>
  <c r="Q65" i="44"/>
  <c r="R65" i="44"/>
  <c r="S65" i="44"/>
  <c r="T65" i="44"/>
  <c r="U65" i="44"/>
  <c r="Y65" i="44"/>
  <c r="G66" i="44"/>
  <c r="H66" i="44"/>
  <c r="I66" i="44"/>
  <c r="J66" i="44"/>
  <c r="K66" i="44"/>
  <c r="L66" i="44"/>
  <c r="M66" i="44"/>
  <c r="N66" i="44"/>
  <c r="O66" i="44"/>
  <c r="P66" i="44"/>
  <c r="Q66" i="44"/>
  <c r="R66" i="44"/>
  <c r="S66" i="44"/>
  <c r="T66" i="44"/>
  <c r="U66" i="44"/>
  <c r="Y66" i="44"/>
  <c r="G67" i="44"/>
  <c r="H67" i="44"/>
  <c r="I67" i="44"/>
  <c r="J67" i="44"/>
  <c r="K67" i="44"/>
  <c r="L67" i="44"/>
  <c r="M67" i="44"/>
  <c r="N67" i="44"/>
  <c r="O67" i="44"/>
  <c r="P67" i="44"/>
  <c r="Q67" i="44"/>
  <c r="R67" i="44"/>
  <c r="S67" i="44"/>
  <c r="T67" i="44"/>
  <c r="U67" i="44"/>
  <c r="Y67" i="44"/>
  <c r="G68" i="44"/>
  <c r="H68" i="44"/>
  <c r="I68" i="44"/>
  <c r="J68" i="44"/>
  <c r="K68" i="44"/>
  <c r="L68" i="44"/>
  <c r="M68" i="44"/>
  <c r="N68" i="44"/>
  <c r="O68" i="44"/>
  <c r="P68" i="44"/>
  <c r="Q68" i="44"/>
  <c r="R68" i="44"/>
  <c r="S68" i="44"/>
  <c r="T68" i="44"/>
  <c r="U68" i="44"/>
  <c r="Y68" i="44"/>
  <c r="G69" i="44"/>
  <c r="H69" i="44"/>
  <c r="I69" i="44"/>
  <c r="J69" i="44"/>
  <c r="K69" i="44"/>
  <c r="L69" i="44"/>
  <c r="M69" i="44"/>
  <c r="N69" i="44"/>
  <c r="O69" i="44"/>
  <c r="P69" i="44"/>
  <c r="Q69" i="44"/>
  <c r="R69" i="44"/>
  <c r="S69" i="44"/>
  <c r="T69" i="44"/>
  <c r="U69" i="44"/>
  <c r="Y69" i="44"/>
  <c r="G70" i="44"/>
  <c r="H70" i="44"/>
  <c r="I70" i="44"/>
  <c r="J70" i="44"/>
  <c r="K70" i="44"/>
  <c r="L70" i="44"/>
  <c r="M70" i="44"/>
  <c r="N70" i="44"/>
  <c r="O70" i="44"/>
  <c r="P70" i="44"/>
  <c r="Q70" i="44"/>
  <c r="R70" i="44"/>
  <c r="S70" i="44"/>
  <c r="T70" i="44"/>
  <c r="U70" i="44"/>
  <c r="Y70" i="44"/>
  <c r="G71" i="44"/>
  <c r="H71" i="44"/>
  <c r="I71" i="44"/>
  <c r="J71" i="44"/>
  <c r="K71" i="44"/>
  <c r="L71" i="44"/>
  <c r="M71" i="44"/>
  <c r="N71" i="44"/>
  <c r="O71" i="44"/>
  <c r="P71" i="44"/>
  <c r="Q71" i="44"/>
  <c r="R71" i="44"/>
  <c r="S71" i="44"/>
  <c r="T71" i="44"/>
  <c r="U71" i="44"/>
  <c r="Y71" i="44"/>
  <c r="G72" i="44"/>
  <c r="H72" i="44"/>
  <c r="I72" i="44"/>
  <c r="J72" i="44"/>
  <c r="K72" i="44"/>
  <c r="L72" i="44"/>
  <c r="M72" i="44"/>
  <c r="N72" i="44"/>
  <c r="O72" i="44"/>
  <c r="P72" i="44"/>
  <c r="Q72" i="44"/>
  <c r="R72" i="44"/>
  <c r="S72" i="44"/>
  <c r="T72" i="44"/>
  <c r="U72" i="44"/>
  <c r="Y72" i="44"/>
  <c r="G73" i="44"/>
  <c r="H73" i="44"/>
  <c r="I73" i="44"/>
  <c r="J73" i="44"/>
  <c r="K73" i="44"/>
  <c r="L73" i="44"/>
  <c r="M73" i="44"/>
  <c r="N73" i="44"/>
  <c r="O73" i="44"/>
  <c r="P73" i="44"/>
  <c r="Q73" i="44"/>
  <c r="R73" i="44"/>
  <c r="S73" i="44"/>
  <c r="T73" i="44"/>
  <c r="U73" i="44"/>
  <c r="Y73" i="44"/>
  <c r="G74" i="44"/>
  <c r="H74" i="44"/>
  <c r="I74" i="44"/>
  <c r="J74" i="44"/>
  <c r="K74" i="44"/>
  <c r="L74" i="44"/>
  <c r="M74" i="44"/>
  <c r="N74" i="44"/>
  <c r="O74" i="44"/>
  <c r="P74" i="44"/>
  <c r="Q74" i="44"/>
  <c r="R74" i="44"/>
  <c r="S74" i="44"/>
  <c r="T74" i="44"/>
  <c r="U74" i="44"/>
  <c r="Y74" i="44"/>
  <c r="G75" i="44"/>
  <c r="H75" i="44"/>
  <c r="I75" i="44"/>
  <c r="J75" i="44"/>
  <c r="K75" i="44"/>
  <c r="L75" i="44"/>
  <c r="M75" i="44"/>
  <c r="N75" i="44"/>
  <c r="O75" i="44"/>
  <c r="P75" i="44"/>
  <c r="Q75" i="44"/>
  <c r="R75" i="44"/>
  <c r="S75" i="44"/>
  <c r="T75" i="44"/>
  <c r="U75" i="44"/>
  <c r="Y75" i="44"/>
  <c r="G76" i="44"/>
  <c r="H76" i="44"/>
  <c r="I76" i="44"/>
  <c r="J76" i="44"/>
  <c r="K76" i="44"/>
  <c r="L76" i="44"/>
  <c r="M76" i="44"/>
  <c r="N76" i="44"/>
  <c r="O76" i="44"/>
  <c r="P76" i="44"/>
  <c r="Q76" i="44"/>
  <c r="R76" i="44"/>
  <c r="S76" i="44"/>
  <c r="T76" i="44"/>
  <c r="U76" i="44"/>
  <c r="Y76" i="44"/>
  <c r="G77" i="44"/>
  <c r="H77" i="44"/>
  <c r="I77" i="44"/>
  <c r="J77" i="44"/>
  <c r="K77" i="44"/>
  <c r="L77" i="44"/>
  <c r="M77" i="44"/>
  <c r="N77" i="44"/>
  <c r="O77" i="44"/>
  <c r="P77" i="44"/>
  <c r="Q77" i="44"/>
  <c r="R77" i="44"/>
  <c r="S77" i="44"/>
  <c r="T77" i="44"/>
  <c r="U77" i="44"/>
  <c r="Y77" i="44"/>
  <c r="G78" i="44"/>
  <c r="H78" i="44"/>
  <c r="I78" i="44"/>
  <c r="J78" i="44"/>
  <c r="K78" i="44"/>
  <c r="L78" i="44"/>
  <c r="M78" i="44"/>
  <c r="N78" i="44"/>
  <c r="O78" i="44"/>
  <c r="P78" i="44"/>
  <c r="Q78" i="44"/>
  <c r="R78" i="44"/>
  <c r="S78" i="44"/>
  <c r="T78" i="44"/>
  <c r="U78" i="44"/>
  <c r="Y78" i="44"/>
  <c r="G79" i="44"/>
  <c r="H79" i="44"/>
  <c r="I79" i="44"/>
  <c r="J79" i="44"/>
  <c r="K79" i="44"/>
  <c r="L79" i="44"/>
  <c r="M79" i="44"/>
  <c r="N79" i="44"/>
  <c r="O79" i="44"/>
  <c r="P79" i="44"/>
  <c r="Q79" i="44"/>
  <c r="R79" i="44"/>
  <c r="S79" i="44"/>
  <c r="T79" i="44"/>
  <c r="U79" i="44"/>
  <c r="Y79" i="44"/>
  <c r="G80" i="44"/>
  <c r="H80" i="44"/>
  <c r="I80" i="44"/>
  <c r="J80" i="44"/>
  <c r="K80" i="44"/>
  <c r="L80" i="44"/>
  <c r="M80" i="44"/>
  <c r="N80" i="44"/>
  <c r="O80" i="44"/>
  <c r="P80" i="44"/>
  <c r="Q80" i="44"/>
  <c r="R80" i="44"/>
  <c r="S80" i="44"/>
  <c r="T80" i="44"/>
  <c r="U80" i="44"/>
  <c r="Y80" i="44"/>
  <c r="G81" i="44"/>
  <c r="H81" i="44"/>
  <c r="I81" i="44"/>
  <c r="J81" i="44"/>
  <c r="K81" i="44"/>
  <c r="L81" i="44"/>
  <c r="M81" i="44"/>
  <c r="N81" i="44"/>
  <c r="O81" i="44"/>
  <c r="P81" i="44"/>
  <c r="Q81" i="44"/>
  <c r="R81" i="44"/>
  <c r="S81" i="44"/>
  <c r="T81" i="44"/>
  <c r="U81" i="44"/>
  <c r="Y81" i="44"/>
  <c r="G82" i="44"/>
  <c r="H82" i="44"/>
  <c r="I82" i="44"/>
  <c r="J82" i="44"/>
  <c r="K82" i="44"/>
  <c r="L82" i="44"/>
  <c r="M82" i="44"/>
  <c r="N82" i="44"/>
  <c r="O82" i="44"/>
  <c r="P82" i="44"/>
  <c r="Q82" i="44"/>
  <c r="R82" i="44"/>
  <c r="S82" i="44"/>
  <c r="T82" i="44"/>
  <c r="U82" i="44"/>
  <c r="Y82" i="44"/>
  <c r="G83" i="44"/>
  <c r="H83" i="44"/>
  <c r="I83" i="44"/>
  <c r="J83" i="44"/>
  <c r="K83" i="44"/>
  <c r="L83" i="44"/>
  <c r="M83" i="44"/>
  <c r="N83" i="44"/>
  <c r="O83" i="44"/>
  <c r="P83" i="44"/>
  <c r="Q83" i="44"/>
  <c r="R83" i="44"/>
  <c r="S83" i="44"/>
  <c r="T83" i="44"/>
  <c r="U83" i="44"/>
  <c r="Y83" i="44"/>
  <c r="G84" i="44"/>
  <c r="H84" i="44"/>
  <c r="I84" i="44"/>
  <c r="J84" i="44"/>
  <c r="K84" i="44"/>
  <c r="L84" i="44"/>
  <c r="M84" i="44"/>
  <c r="N84" i="44"/>
  <c r="O84" i="44"/>
  <c r="P84" i="44"/>
  <c r="Q84" i="44"/>
  <c r="R84" i="44"/>
  <c r="S84" i="44"/>
  <c r="T84" i="44"/>
  <c r="U84" i="44"/>
  <c r="Y84" i="44"/>
  <c r="G85" i="44"/>
  <c r="H85" i="44"/>
  <c r="I85" i="44"/>
  <c r="J85" i="44"/>
  <c r="K85" i="44"/>
  <c r="L85" i="44"/>
  <c r="M85" i="44"/>
  <c r="N85" i="44"/>
  <c r="O85" i="44"/>
  <c r="P85" i="44"/>
  <c r="Q85" i="44"/>
  <c r="R85" i="44"/>
  <c r="S85" i="44"/>
  <c r="T85" i="44"/>
  <c r="U85" i="44"/>
  <c r="Y85" i="44"/>
  <c r="G86" i="44"/>
  <c r="H86" i="44"/>
  <c r="I86" i="44"/>
  <c r="J86" i="44"/>
  <c r="K86" i="44"/>
  <c r="L86" i="44"/>
  <c r="M86" i="44"/>
  <c r="N86" i="44"/>
  <c r="O86" i="44"/>
  <c r="P86" i="44"/>
  <c r="Q86" i="44"/>
  <c r="R86" i="44"/>
  <c r="S86" i="44"/>
  <c r="T86" i="44"/>
  <c r="U86" i="44"/>
  <c r="Y86" i="44"/>
  <c r="G87" i="44"/>
  <c r="H87" i="44"/>
  <c r="I87" i="44"/>
  <c r="J87" i="44"/>
  <c r="K87" i="44"/>
  <c r="L87" i="44"/>
  <c r="M87" i="44"/>
  <c r="N87" i="44"/>
  <c r="O87" i="44"/>
  <c r="P87" i="44"/>
  <c r="Q87" i="44"/>
  <c r="R87" i="44"/>
  <c r="S87" i="44"/>
  <c r="T87" i="44"/>
  <c r="U87" i="44"/>
  <c r="Y87" i="44"/>
  <c r="G88" i="44"/>
  <c r="H88" i="44"/>
  <c r="I88" i="44"/>
  <c r="J88" i="44"/>
  <c r="K88" i="44"/>
  <c r="L88" i="44"/>
  <c r="M88" i="44"/>
  <c r="N88" i="44"/>
  <c r="O88" i="44"/>
  <c r="P88" i="44"/>
  <c r="Q88" i="44"/>
  <c r="R88" i="44"/>
  <c r="S88" i="44"/>
  <c r="T88" i="44"/>
  <c r="U88" i="44"/>
  <c r="Y88" i="44"/>
  <c r="G89" i="44"/>
  <c r="H89" i="44"/>
  <c r="I89" i="44"/>
  <c r="J89" i="44"/>
  <c r="K89" i="44"/>
  <c r="L89" i="44"/>
  <c r="M89" i="44"/>
  <c r="N89" i="44"/>
  <c r="O89" i="44"/>
  <c r="P89" i="44"/>
  <c r="Q89" i="44"/>
  <c r="R89" i="44"/>
  <c r="S89" i="44"/>
  <c r="T89" i="44"/>
  <c r="U89" i="44"/>
  <c r="Y89" i="44"/>
  <c r="G90" i="44"/>
  <c r="H90" i="44"/>
  <c r="I90" i="44"/>
  <c r="J90" i="44"/>
  <c r="K90" i="44"/>
  <c r="L90" i="44"/>
  <c r="M90" i="44"/>
  <c r="N90" i="44"/>
  <c r="O90" i="44"/>
  <c r="P90" i="44"/>
  <c r="Q90" i="44"/>
  <c r="R90" i="44"/>
  <c r="S90" i="44"/>
  <c r="T90" i="44"/>
  <c r="U90" i="44"/>
  <c r="Y90" i="44"/>
  <c r="G91" i="44"/>
  <c r="H91" i="44"/>
  <c r="I91" i="44"/>
  <c r="J91" i="44"/>
  <c r="K91" i="44"/>
  <c r="L91" i="44"/>
  <c r="M91" i="44"/>
  <c r="N91" i="44"/>
  <c r="O91" i="44"/>
  <c r="P91" i="44"/>
  <c r="Q91" i="44"/>
  <c r="R91" i="44"/>
  <c r="S91" i="44"/>
  <c r="T91" i="44"/>
  <c r="U91" i="44"/>
  <c r="Y91" i="44"/>
  <c r="G92" i="44"/>
  <c r="H92" i="44"/>
  <c r="I92" i="44"/>
  <c r="J92" i="44"/>
  <c r="K92" i="44"/>
  <c r="L92" i="44"/>
  <c r="M92" i="44"/>
  <c r="N92" i="44"/>
  <c r="O92" i="44"/>
  <c r="P92" i="44"/>
  <c r="Q92" i="44"/>
  <c r="R92" i="44"/>
  <c r="S92" i="44"/>
  <c r="T92" i="44"/>
  <c r="U92" i="44"/>
  <c r="Y92" i="44"/>
  <c r="G93" i="44"/>
  <c r="H93" i="44"/>
  <c r="I93" i="44"/>
  <c r="J93" i="44"/>
  <c r="K93" i="44"/>
  <c r="L93" i="44"/>
  <c r="M93" i="44"/>
  <c r="N93" i="44"/>
  <c r="O93" i="44"/>
  <c r="P93" i="44"/>
  <c r="Q93" i="44"/>
  <c r="R93" i="44"/>
  <c r="S93" i="44"/>
  <c r="T93" i="44"/>
  <c r="U93" i="44"/>
  <c r="Y93" i="44"/>
  <c r="G94" i="44"/>
  <c r="H94" i="44"/>
  <c r="I94" i="44"/>
  <c r="J94" i="44"/>
  <c r="K94" i="44"/>
  <c r="L94" i="44"/>
  <c r="M94" i="44"/>
  <c r="N94" i="44"/>
  <c r="O94" i="44"/>
  <c r="P94" i="44"/>
  <c r="Q94" i="44"/>
  <c r="R94" i="44"/>
  <c r="S94" i="44"/>
  <c r="T94" i="44"/>
  <c r="U94" i="44"/>
  <c r="Y94" i="44"/>
  <c r="G95" i="44"/>
  <c r="H95" i="44"/>
  <c r="I95" i="44"/>
  <c r="J95" i="44"/>
  <c r="K95" i="44"/>
  <c r="L95" i="44"/>
  <c r="M95" i="44"/>
  <c r="N95" i="44"/>
  <c r="O95" i="44"/>
  <c r="P95" i="44"/>
  <c r="Q95" i="44"/>
  <c r="R95" i="44"/>
  <c r="S95" i="44"/>
  <c r="T95" i="44"/>
  <c r="U95" i="44"/>
  <c r="Y95" i="44"/>
  <c r="G96" i="44"/>
  <c r="H96" i="44"/>
  <c r="I96" i="44"/>
  <c r="J96" i="44"/>
  <c r="K96" i="44"/>
  <c r="L96" i="44"/>
  <c r="M96" i="44"/>
  <c r="N96" i="44"/>
  <c r="O96" i="44"/>
  <c r="P96" i="44"/>
  <c r="Q96" i="44"/>
  <c r="R96" i="44"/>
  <c r="S96" i="44"/>
  <c r="T96" i="44"/>
  <c r="U96" i="44"/>
  <c r="Y96" i="44"/>
  <c r="G97" i="44"/>
  <c r="H97" i="44"/>
  <c r="I97" i="44"/>
  <c r="J97" i="44"/>
  <c r="K97" i="44"/>
  <c r="L97" i="44"/>
  <c r="M97" i="44"/>
  <c r="N97" i="44"/>
  <c r="O97" i="44"/>
  <c r="P97" i="44"/>
  <c r="Q97" i="44"/>
  <c r="R97" i="44"/>
  <c r="S97" i="44"/>
  <c r="T97" i="44"/>
  <c r="U97" i="44"/>
  <c r="Y97" i="44"/>
  <c r="G98" i="44"/>
  <c r="H98" i="44"/>
  <c r="I98" i="44"/>
  <c r="J98" i="44"/>
  <c r="K98" i="44"/>
  <c r="L98" i="44"/>
  <c r="M98" i="44"/>
  <c r="N98" i="44"/>
  <c r="O98" i="44"/>
  <c r="P98" i="44"/>
  <c r="Q98" i="44"/>
  <c r="R98" i="44"/>
  <c r="S98" i="44"/>
  <c r="T98" i="44"/>
  <c r="U98" i="44"/>
  <c r="Y98" i="44"/>
  <c r="G99" i="44"/>
  <c r="H99" i="44"/>
  <c r="I99" i="44"/>
  <c r="J99" i="44"/>
  <c r="K99" i="44"/>
  <c r="L99" i="44"/>
  <c r="M99" i="44"/>
  <c r="N99" i="44"/>
  <c r="O99" i="44"/>
  <c r="P99" i="44"/>
  <c r="Q99" i="44"/>
  <c r="R99" i="44"/>
  <c r="S99" i="44"/>
  <c r="T99" i="44"/>
  <c r="U99" i="44"/>
  <c r="Y99" i="44"/>
  <c r="G100" i="44"/>
  <c r="H100" i="44"/>
  <c r="I100" i="44"/>
  <c r="J100" i="44"/>
  <c r="K100" i="44"/>
  <c r="L100" i="44"/>
  <c r="M100" i="44"/>
  <c r="N100" i="44"/>
  <c r="O100" i="44"/>
  <c r="P100" i="44"/>
  <c r="Q100" i="44"/>
  <c r="R100" i="44"/>
  <c r="S100" i="44"/>
  <c r="T100" i="44"/>
  <c r="U100" i="44"/>
  <c r="Y100" i="44"/>
  <c r="G101" i="44"/>
  <c r="H101" i="44"/>
  <c r="I101" i="44"/>
  <c r="J101" i="44"/>
  <c r="K101" i="44"/>
  <c r="L101" i="44"/>
  <c r="M101" i="44"/>
  <c r="N101" i="44"/>
  <c r="O101" i="44"/>
  <c r="P101" i="44"/>
  <c r="Q101" i="44"/>
  <c r="R101" i="44"/>
  <c r="S101" i="44"/>
  <c r="T101" i="44"/>
  <c r="U101" i="44"/>
  <c r="Y101" i="44"/>
  <c r="G102" i="44"/>
  <c r="H102" i="44"/>
  <c r="I102" i="44"/>
  <c r="J102" i="44"/>
  <c r="K102" i="44"/>
  <c r="L102" i="44"/>
  <c r="M102" i="44"/>
  <c r="N102" i="44"/>
  <c r="O102" i="44"/>
  <c r="P102" i="44"/>
  <c r="Q102" i="44"/>
  <c r="R102" i="44"/>
  <c r="S102" i="44"/>
  <c r="T102" i="44"/>
  <c r="U102" i="44"/>
  <c r="Y102" i="44"/>
  <c r="G103" i="44"/>
  <c r="H103" i="44"/>
  <c r="I103" i="44"/>
  <c r="J103" i="44"/>
  <c r="K103" i="44"/>
  <c r="L103" i="44"/>
  <c r="M103" i="44"/>
  <c r="N103" i="44"/>
  <c r="O103" i="44"/>
  <c r="P103" i="44"/>
  <c r="Q103" i="44"/>
  <c r="R103" i="44"/>
  <c r="S103" i="44"/>
  <c r="T103" i="44"/>
  <c r="U103" i="44"/>
  <c r="Y103" i="44"/>
  <c r="G104" i="44"/>
  <c r="H104" i="44"/>
  <c r="I104" i="44"/>
  <c r="J104" i="44"/>
  <c r="K104" i="44"/>
  <c r="L104" i="44"/>
  <c r="M104" i="44"/>
  <c r="N104" i="44"/>
  <c r="O104" i="44"/>
  <c r="P104" i="44"/>
  <c r="Q104" i="44"/>
  <c r="R104" i="44"/>
  <c r="S104" i="44"/>
  <c r="T104" i="44"/>
  <c r="U104" i="44"/>
  <c r="Y104" i="44"/>
  <c r="G105" i="44"/>
  <c r="H105" i="44"/>
  <c r="I105" i="44"/>
  <c r="J105" i="44"/>
  <c r="K105" i="44"/>
  <c r="L105" i="44"/>
  <c r="M105" i="44"/>
  <c r="N105" i="44"/>
  <c r="O105" i="44"/>
  <c r="P105" i="44"/>
  <c r="Q105" i="44"/>
  <c r="R105" i="44"/>
  <c r="S105" i="44"/>
  <c r="T105" i="44"/>
  <c r="U105" i="44"/>
  <c r="Y105" i="44"/>
  <c r="G106" i="44"/>
  <c r="H106" i="44"/>
  <c r="I106" i="44"/>
  <c r="J106" i="44"/>
  <c r="K106" i="44"/>
  <c r="L106" i="44"/>
  <c r="M106" i="44"/>
  <c r="N106" i="44"/>
  <c r="O106" i="44"/>
  <c r="P106" i="44"/>
  <c r="Q106" i="44"/>
  <c r="R106" i="44"/>
  <c r="S106" i="44"/>
  <c r="T106" i="44"/>
  <c r="U106" i="44"/>
  <c r="Y106" i="44"/>
  <c r="G107" i="44"/>
  <c r="H107" i="44"/>
  <c r="I107" i="44"/>
  <c r="J107" i="44"/>
  <c r="K107" i="44"/>
  <c r="L107" i="44"/>
  <c r="M107" i="44"/>
  <c r="N107" i="44"/>
  <c r="O107" i="44"/>
  <c r="P107" i="44"/>
  <c r="Q107" i="44"/>
  <c r="R107" i="44"/>
  <c r="S107" i="44"/>
  <c r="T107" i="44"/>
  <c r="U107" i="44"/>
  <c r="Y107" i="44"/>
  <c r="G108" i="44"/>
  <c r="H108" i="44"/>
  <c r="I108" i="44"/>
  <c r="J108" i="44"/>
  <c r="K108" i="44"/>
  <c r="L108" i="44"/>
  <c r="M108" i="44"/>
  <c r="N108" i="44"/>
  <c r="O108" i="44"/>
  <c r="P108" i="44"/>
  <c r="Q108" i="44"/>
  <c r="R108" i="44"/>
  <c r="S108" i="44"/>
  <c r="T108" i="44"/>
  <c r="U108" i="44"/>
  <c r="Y108" i="44"/>
  <c r="G109" i="44"/>
  <c r="H109" i="44"/>
  <c r="I109" i="44"/>
  <c r="J109" i="44"/>
  <c r="K109" i="44"/>
  <c r="L109" i="44"/>
  <c r="M109" i="44"/>
  <c r="N109" i="44"/>
  <c r="O109" i="44"/>
  <c r="P109" i="44"/>
  <c r="Q109" i="44"/>
  <c r="R109" i="44"/>
  <c r="S109" i="44"/>
  <c r="T109" i="44"/>
  <c r="U109" i="44"/>
  <c r="Y109" i="44"/>
  <c r="G110" i="44"/>
  <c r="H110" i="44"/>
  <c r="I110" i="44"/>
  <c r="J110" i="44"/>
  <c r="K110" i="44"/>
  <c r="L110" i="44"/>
  <c r="M110" i="44"/>
  <c r="N110" i="44"/>
  <c r="O110" i="44"/>
  <c r="P110" i="44"/>
  <c r="Q110" i="44"/>
  <c r="R110" i="44"/>
  <c r="S110" i="44"/>
  <c r="T110" i="44"/>
  <c r="U110" i="44"/>
  <c r="Y110" i="44"/>
  <c r="G111" i="44"/>
  <c r="H111" i="44"/>
  <c r="I111" i="44"/>
  <c r="J111" i="44"/>
  <c r="K111" i="44"/>
  <c r="L111" i="44"/>
  <c r="M111" i="44"/>
  <c r="N111" i="44"/>
  <c r="O111" i="44"/>
  <c r="P111" i="44"/>
  <c r="Q111" i="44"/>
  <c r="R111" i="44"/>
  <c r="S111" i="44"/>
  <c r="T111" i="44"/>
  <c r="U111" i="44"/>
  <c r="Y111" i="44"/>
  <c r="G112" i="44"/>
  <c r="H112" i="44"/>
  <c r="I112" i="44"/>
  <c r="J112" i="44"/>
  <c r="K112" i="44"/>
  <c r="L112" i="44"/>
  <c r="M112" i="44"/>
  <c r="N112" i="44"/>
  <c r="O112" i="44"/>
  <c r="P112" i="44"/>
  <c r="Q112" i="44"/>
  <c r="R112" i="44"/>
  <c r="S112" i="44"/>
  <c r="T112" i="44"/>
  <c r="U112" i="44"/>
  <c r="Y112" i="44"/>
  <c r="G113" i="44"/>
  <c r="H113" i="44"/>
  <c r="I113" i="44"/>
  <c r="J113" i="44"/>
  <c r="K113" i="44"/>
  <c r="L113" i="44"/>
  <c r="M113" i="44"/>
  <c r="N113" i="44"/>
  <c r="O113" i="44"/>
  <c r="P113" i="44"/>
  <c r="Q113" i="44"/>
  <c r="R113" i="44"/>
  <c r="S113" i="44"/>
  <c r="T113" i="44"/>
  <c r="U113" i="44"/>
  <c r="Y113" i="44"/>
  <c r="G4" i="44"/>
  <c r="H4" i="44"/>
  <c r="I4" i="44"/>
  <c r="J4" i="44"/>
  <c r="K4" i="44"/>
  <c r="L4" i="44"/>
  <c r="M4" i="44"/>
  <c r="N4" i="44"/>
  <c r="O4" i="44"/>
  <c r="P4" i="44"/>
  <c r="Q4" i="44"/>
  <c r="R4" i="44"/>
  <c r="S4" i="44"/>
  <c r="T4" i="44"/>
  <c r="U4" i="44"/>
  <c r="G5" i="44"/>
  <c r="H5" i="44"/>
  <c r="I5" i="44"/>
  <c r="J5" i="44"/>
  <c r="K5" i="44"/>
  <c r="L5" i="44"/>
  <c r="M5" i="44"/>
  <c r="N5" i="44"/>
  <c r="O5" i="44"/>
  <c r="P5" i="44"/>
  <c r="Q5" i="44"/>
  <c r="R5" i="44"/>
  <c r="S5" i="44"/>
  <c r="T5" i="44"/>
  <c r="U5" i="44"/>
  <c r="G6" i="44"/>
  <c r="H6" i="44"/>
  <c r="I6" i="44"/>
  <c r="J6" i="44"/>
  <c r="K6" i="44"/>
  <c r="L6" i="44"/>
  <c r="M6" i="44"/>
  <c r="N6" i="44"/>
  <c r="O6" i="44"/>
  <c r="P6" i="44"/>
  <c r="Q6" i="44"/>
  <c r="R6" i="44"/>
  <c r="S6" i="44"/>
  <c r="T6" i="44"/>
  <c r="U6" i="44"/>
  <c r="G7" i="44"/>
  <c r="H7" i="44"/>
  <c r="I7" i="44"/>
  <c r="J7" i="44"/>
  <c r="K7" i="44"/>
  <c r="L7" i="44"/>
  <c r="M7" i="44"/>
  <c r="N7" i="44"/>
  <c r="O7" i="44"/>
  <c r="P7" i="44"/>
  <c r="Q7" i="44"/>
  <c r="R7" i="44"/>
  <c r="S7" i="44"/>
  <c r="T7" i="44"/>
  <c r="U7" i="44"/>
  <c r="G8" i="44"/>
  <c r="H8" i="44"/>
  <c r="I8" i="44"/>
  <c r="J8" i="44"/>
  <c r="K8" i="44"/>
  <c r="L8" i="44"/>
  <c r="M8" i="44"/>
  <c r="N8" i="44"/>
  <c r="O8" i="44"/>
  <c r="P8" i="44"/>
  <c r="Q8" i="44"/>
  <c r="R8" i="44"/>
  <c r="S8" i="44"/>
  <c r="T8" i="44"/>
  <c r="U8" i="44"/>
  <c r="G9" i="44"/>
  <c r="H9" i="44"/>
  <c r="I9" i="44"/>
  <c r="J9" i="44"/>
  <c r="K9" i="44"/>
  <c r="L9" i="44"/>
  <c r="M9" i="44"/>
  <c r="N9" i="44"/>
  <c r="O9" i="44"/>
  <c r="P9" i="44"/>
  <c r="Q9" i="44"/>
  <c r="R9" i="44"/>
  <c r="S9" i="44"/>
  <c r="T9" i="44"/>
  <c r="U9" i="44"/>
  <c r="G10" i="44"/>
  <c r="H10" i="44"/>
  <c r="I10" i="44"/>
  <c r="J10" i="44"/>
  <c r="K10" i="44"/>
  <c r="L10" i="44"/>
  <c r="M10" i="44"/>
  <c r="N10" i="44"/>
  <c r="O10" i="44"/>
  <c r="P10" i="44"/>
  <c r="Q10" i="44"/>
  <c r="R10" i="44"/>
  <c r="S10" i="44"/>
  <c r="T10" i="44"/>
  <c r="U10" i="44"/>
  <c r="G11" i="44"/>
  <c r="H11" i="44"/>
  <c r="I11" i="44"/>
  <c r="J11" i="44"/>
  <c r="K11" i="44"/>
  <c r="L11" i="44"/>
  <c r="M11" i="44"/>
  <c r="N11" i="44"/>
  <c r="O11" i="44"/>
  <c r="P11" i="44"/>
  <c r="Q11" i="44"/>
  <c r="R11" i="44"/>
  <c r="S11" i="44"/>
  <c r="T11" i="44"/>
  <c r="U11" i="44"/>
  <c r="G12" i="44"/>
  <c r="H12" i="44"/>
  <c r="I12" i="44"/>
  <c r="J12" i="44"/>
  <c r="K12" i="44"/>
  <c r="L12" i="44"/>
  <c r="M12" i="44"/>
  <c r="N12" i="44"/>
  <c r="O12" i="44"/>
  <c r="P12" i="44"/>
  <c r="Q12" i="44"/>
  <c r="R12" i="44"/>
  <c r="S12" i="44"/>
  <c r="T12" i="44"/>
  <c r="U12" i="44"/>
  <c r="G13" i="44"/>
  <c r="H13" i="44"/>
  <c r="I13" i="44"/>
  <c r="J13" i="44"/>
  <c r="K13" i="44"/>
  <c r="L13" i="44"/>
  <c r="M13" i="44"/>
  <c r="N13" i="44"/>
  <c r="O13" i="44"/>
  <c r="P13" i="44"/>
  <c r="Q13" i="44"/>
  <c r="R13" i="44"/>
  <c r="S13" i="44"/>
  <c r="T13" i="44"/>
  <c r="U13" i="44"/>
  <c r="G14" i="44"/>
  <c r="H14" i="44"/>
  <c r="I14" i="44"/>
  <c r="J14" i="44"/>
  <c r="K14" i="44"/>
  <c r="L14" i="44"/>
  <c r="M14" i="44"/>
  <c r="N14" i="44"/>
  <c r="O14" i="44"/>
  <c r="P14" i="44"/>
  <c r="Q14" i="44"/>
  <c r="R14" i="44"/>
  <c r="S14" i="44"/>
  <c r="T14" i="44"/>
  <c r="U14" i="44"/>
  <c r="G15" i="44"/>
  <c r="H15" i="44"/>
  <c r="I15" i="44"/>
  <c r="J15" i="44"/>
  <c r="K15" i="44"/>
  <c r="L15" i="44"/>
  <c r="M15" i="44"/>
  <c r="N15" i="44"/>
  <c r="O15" i="44"/>
  <c r="P15" i="44"/>
  <c r="Q15" i="44"/>
  <c r="R15" i="44"/>
  <c r="S15" i="44"/>
  <c r="T15" i="44"/>
  <c r="U15" i="44"/>
  <c r="G16" i="44"/>
  <c r="H16" i="44"/>
  <c r="I16" i="44"/>
  <c r="J16" i="44"/>
  <c r="K16" i="44"/>
  <c r="L16" i="44"/>
  <c r="M16" i="44"/>
  <c r="N16" i="44"/>
  <c r="O16" i="44"/>
  <c r="P16" i="44"/>
  <c r="Q16" i="44"/>
  <c r="R16" i="44"/>
  <c r="S16" i="44"/>
  <c r="T16" i="44"/>
  <c r="U16" i="44"/>
  <c r="G17" i="44"/>
  <c r="H17" i="44"/>
  <c r="I17" i="44"/>
  <c r="J17" i="44"/>
  <c r="K17" i="44"/>
  <c r="L17" i="44"/>
  <c r="M17" i="44"/>
  <c r="N17" i="44"/>
  <c r="O17" i="44"/>
  <c r="P17" i="44"/>
  <c r="Q17" i="44"/>
  <c r="R17" i="44"/>
  <c r="S17" i="44"/>
  <c r="T17" i="44"/>
  <c r="U17" i="44"/>
  <c r="G18" i="44"/>
  <c r="H18" i="44"/>
  <c r="I18" i="44"/>
  <c r="J18" i="44"/>
  <c r="K18" i="44"/>
  <c r="L18" i="44"/>
  <c r="M18" i="44"/>
  <c r="N18" i="44"/>
  <c r="O18" i="44"/>
  <c r="P18" i="44"/>
  <c r="Q18" i="44"/>
  <c r="R18" i="44"/>
  <c r="S18" i="44"/>
  <c r="T18" i="44"/>
  <c r="U18" i="44"/>
  <c r="G19" i="44"/>
  <c r="H19" i="44"/>
  <c r="I19" i="44"/>
  <c r="J19" i="44"/>
  <c r="K19" i="44"/>
  <c r="L19" i="44"/>
  <c r="M19" i="44"/>
  <c r="N19" i="44"/>
  <c r="O19" i="44"/>
  <c r="P19" i="44"/>
  <c r="Q19" i="44"/>
  <c r="R19" i="44"/>
  <c r="S19" i="44"/>
  <c r="T19" i="44"/>
  <c r="U19" i="44"/>
  <c r="G20" i="44"/>
  <c r="H20" i="44"/>
  <c r="I20" i="44"/>
  <c r="J20" i="44"/>
  <c r="K20" i="44"/>
  <c r="L20" i="44"/>
  <c r="M20" i="44"/>
  <c r="N20" i="44"/>
  <c r="O20" i="44"/>
  <c r="P20" i="44"/>
  <c r="Q20" i="44"/>
  <c r="R20" i="44"/>
  <c r="S20" i="44"/>
  <c r="T20" i="44"/>
  <c r="U20" i="44"/>
  <c r="G21" i="44"/>
  <c r="H21" i="44"/>
  <c r="I21" i="44"/>
  <c r="J21" i="44"/>
  <c r="K21" i="44"/>
  <c r="L21" i="44"/>
  <c r="M21" i="44"/>
  <c r="N21" i="44"/>
  <c r="O21" i="44"/>
  <c r="P21" i="44"/>
  <c r="Q21" i="44"/>
  <c r="R21" i="44"/>
  <c r="S21" i="44"/>
  <c r="T21" i="44"/>
  <c r="U21" i="44"/>
  <c r="G22" i="44"/>
  <c r="H22" i="44"/>
  <c r="I22" i="44"/>
  <c r="J22" i="44"/>
  <c r="K22" i="44"/>
  <c r="L22" i="44"/>
  <c r="M22" i="44"/>
  <c r="N22" i="44"/>
  <c r="O22" i="44"/>
  <c r="P22" i="44"/>
  <c r="Q22" i="44"/>
  <c r="R22" i="44"/>
  <c r="S22" i="44"/>
  <c r="T22" i="44"/>
  <c r="U22" i="44"/>
  <c r="G23" i="44"/>
  <c r="H23" i="44"/>
  <c r="I23" i="44"/>
  <c r="J23" i="44"/>
  <c r="K23" i="44"/>
  <c r="L23" i="44"/>
  <c r="M23" i="44"/>
  <c r="N23" i="44"/>
  <c r="O23" i="44"/>
  <c r="P23" i="44"/>
  <c r="Q23" i="44"/>
  <c r="R23" i="44"/>
  <c r="S23" i="44"/>
  <c r="T23" i="44"/>
  <c r="U23" i="44"/>
  <c r="G24" i="44"/>
  <c r="H24" i="44"/>
  <c r="I24" i="44"/>
  <c r="J24" i="44"/>
  <c r="K24" i="44"/>
  <c r="L24" i="44"/>
  <c r="M24" i="44"/>
  <c r="N24" i="44"/>
  <c r="O24" i="44"/>
  <c r="P24" i="44"/>
  <c r="Q24" i="44"/>
  <c r="R24" i="44"/>
  <c r="S24" i="44"/>
  <c r="T24" i="44"/>
  <c r="U24" i="44"/>
  <c r="G25" i="44"/>
  <c r="H25" i="44"/>
  <c r="I25" i="44"/>
  <c r="J25" i="44"/>
  <c r="K25" i="44"/>
  <c r="L25" i="44"/>
  <c r="M25" i="44"/>
  <c r="N25" i="44"/>
  <c r="O25" i="44"/>
  <c r="P25" i="44"/>
  <c r="Q25" i="44"/>
  <c r="R25" i="44"/>
  <c r="S25" i="44"/>
  <c r="T25" i="44"/>
  <c r="U25" i="44"/>
  <c r="G26" i="44"/>
  <c r="H26" i="44"/>
  <c r="I26" i="44"/>
  <c r="J26" i="44"/>
  <c r="K26" i="44"/>
  <c r="L26" i="44"/>
  <c r="M26" i="44"/>
  <c r="N26" i="44"/>
  <c r="O26" i="44"/>
  <c r="P26" i="44"/>
  <c r="Q26" i="44"/>
  <c r="R26" i="44"/>
  <c r="S26" i="44"/>
  <c r="T26" i="44"/>
  <c r="U26" i="44"/>
  <c r="G27" i="44"/>
  <c r="H27" i="44"/>
  <c r="I27" i="44"/>
  <c r="J27" i="44"/>
  <c r="K27" i="44"/>
  <c r="L27" i="44"/>
  <c r="M27" i="44"/>
  <c r="N27" i="44"/>
  <c r="O27" i="44"/>
  <c r="P27" i="44"/>
  <c r="Q27" i="44"/>
  <c r="R27" i="44"/>
  <c r="S27" i="44"/>
  <c r="T27" i="44"/>
  <c r="U27" i="44"/>
  <c r="G28" i="44"/>
  <c r="H28" i="44"/>
  <c r="I28" i="44"/>
  <c r="J28" i="44"/>
  <c r="K28" i="44"/>
  <c r="L28" i="44"/>
  <c r="M28" i="44"/>
  <c r="N28" i="44"/>
  <c r="O28" i="44"/>
  <c r="P28" i="44"/>
  <c r="Q28" i="44"/>
  <c r="R28" i="44"/>
  <c r="S28" i="44"/>
  <c r="T28" i="44"/>
  <c r="U28" i="44"/>
  <c r="G29" i="44"/>
  <c r="H29" i="44"/>
  <c r="I29" i="44"/>
  <c r="J29" i="44"/>
  <c r="K29" i="44"/>
  <c r="L29" i="44"/>
  <c r="M29" i="44"/>
  <c r="N29" i="44"/>
  <c r="O29" i="44"/>
  <c r="P29" i="44"/>
  <c r="Q29" i="44"/>
  <c r="R29" i="44"/>
  <c r="S29" i="44"/>
  <c r="T29" i="44"/>
  <c r="U29" i="44"/>
  <c r="G30" i="44"/>
  <c r="H30" i="44"/>
  <c r="I30" i="44"/>
  <c r="J30" i="44"/>
  <c r="K30" i="44"/>
  <c r="L30" i="44"/>
  <c r="M30" i="44"/>
  <c r="N30" i="44"/>
  <c r="O30" i="44"/>
  <c r="P30" i="44"/>
  <c r="Q30" i="44"/>
  <c r="R30" i="44"/>
  <c r="S30" i="44"/>
  <c r="T30" i="44"/>
  <c r="U30" i="44"/>
  <c r="G31" i="44"/>
  <c r="H31" i="44"/>
  <c r="I31" i="44"/>
  <c r="J31" i="44"/>
  <c r="K31" i="44"/>
  <c r="L31" i="44"/>
  <c r="M31" i="44"/>
  <c r="N31" i="44"/>
  <c r="O31" i="44"/>
  <c r="P31" i="44"/>
  <c r="Q31" i="44"/>
  <c r="R31" i="44"/>
  <c r="S31" i="44"/>
  <c r="T31" i="44"/>
  <c r="U31" i="44"/>
  <c r="G32" i="44"/>
  <c r="H32" i="44"/>
  <c r="I32" i="44"/>
  <c r="J32" i="44"/>
  <c r="K32" i="44"/>
  <c r="L32" i="44"/>
  <c r="M32" i="44"/>
  <c r="N32" i="44"/>
  <c r="O32" i="44"/>
  <c r="P32" i="44"/>
  <c r="Q32" i="44"/>
  <c r="R32" i="44"/>
  <c r="S32" i="44"/>
  <c r="T32" i="44"/>
  <c r="U32" i="44"/>
  <c r="G33" i="44"/>
  <c r="H33" i="44"/>
  <c r="I33" i="44"/>
  <c r="J33" i="44"/>
  <c r="K33" i="44"/>
  <c r="L33" i="44"/>
  <c r="M33" i="44"/>
  <c r="N33" i="44"/>
  <c r="O33" i="44"/>
  <c r="P33" i="44"/>
  <c r="Q33" i="44"/>
  <c r="R33" i="44"/>
  <c r="S33" i="44"/>
  <c r="T33" i="44"/>
  <c r="U33" i="44"/>
  <c r="G34" i="44"/>
  <c r="H34" i="44"/>
  <c r="I34" i="44"/>
  <c r="J34" i="44"/>
  <c r="K34" i="44"/>
  <c r="L34" i="44"/>
  <c r="M34" i="44"/>
  <c r="N34" i="44"/>
  <c r="O34" i="44"/>
  <c r="P34" i="44"/>
  <c r="Q34" i="44"/>
  <c r="R34" i="44"/>
  <c r="S34" i="44"/>
  <c r="T34" i="44"/>
  <c r="U34" i="44"/>
  <c r="G35" i="44"/>
  <c r="H35" i="44"/>
  <c r="I35" i="44"/>
  <c r="J35" i="44"/>
  <c r="K35" i="44"/>
  <c r="L35" i="44"/>
  <c r="M35" i="44"/>
  <c r="N35" i="44"/>
  <c r="O35" i="44"/>
  <c r="P35" i="44"/>
  <c r="Q35" i="44"/>
  <c r="R35" i="44"/>
  <c r="S35" i="44"/>
  <c r="T35" i="44"/>
  <c r="U35" i="44"/>
  <c r="G36" i="44"/>
  <c r="H36" i="44"/>
  <c r="I36" i="44"/>
  <c r="J36" i="44"/>
  <c r="K36" i="44"/>
  <c r="L36" i="44"/>
  <c r="M36" i="44"/>
  <c r="N36" i="44"/>
  <c r="O36" i="44"/>
  <c r="P36" i="44"/>
  <c r="Q36" i="44"/>
  <c r="R36" i="44"/>
  <c r="S36" i="44"/>
  <c r="T36" i="44"/>
  <c r="U36" i="44"/>
  <c r="G37" i="44"/>
  <c r="H37" i="44"/>
  <c r="I37" i="44"/>
  <c r="J37" i="44"/>
  <c r="K37" i="44"/>
  <c r="L37" i="44"/>
  <c r="M37" i="44"/>
  <c r="N37" i="44"/>
  <c r="O37" i="44"/>
  <c r="P37" i="44"/>
  <c r="Q37" i="44"/>
  <c r="R37" i="44"/>
  <c r="S37" i="44"/>
  <c r="T37" i="44"/>
  <c r="U37" i="44"/>
  <c r="G38" i="44"/>
  <c r="H38" i="44"/>
  <c r="I38" i="44"/>
  <c r="J38" i="44"/>
  <c r="K38" i="44"/>
  <c r="L38" i="44"/>
  <c r="M38" i="44"/>
  <c r="N38" i="44"/>
  <c r="O38" i="44"/>
  <c r="P38" i="44"/>
  <c r="Q38" i="44"/>
  <c r="R38" i="44"/>
  <c r="S38" i="44"/>
  <c r="T38" i="44"/>
  <c r="U38" i="44"/>
  <c r="W41" i="44" l="1"/>
  <c r="X41" i="44" s="1"/>
  <c r="W45" i="44"/>
  <c r="X45" i="44" s="1"/>
  <c r="W39" i="44"/>
  <c r="X39" i="44" s="1"/>
  <c r="W43" i="44"/>
  <c r="X43" i="44" s="1"/>
  <c r="W67" i="44"/>
  <c r="X67" i="44" s="1"/>
  <c r="W55" i="44"/>
  <c r="X55" i="44" s="1"/>
  <c r="W53" i="44"/>
  <c r="X53" i="44" s="1"/>
  <c r="W51" i="44"/>
  <c r="X51" i="44" s="1"/>
  <c r="W49" i="44"/>
  <c r="X49" i="44" s="1"/>
  <c r="W47" i="44"/>
  <c r="X47" i="44" s="1"/>
  <c r="W59" i="44"/>
  <c r="X59" i="44" s="1"/>
  <c r="W57" i="44"/>
  <c r="X57" i="44" s="1"/>
  <c r="W70" i="44"/>
  <c r="X70" i="44" s="1"/>
  <c r="W68" i="44"/>
  <c r="X68" i="44" s="1"/>
  <c r="W65" i="44"/>
  <c r="X65" i="44" s="1"/>
  <c r="W63" i="44"/>
  <c r="X63" i="44" s="1"/>
  <c r="W61" i="44"/>
  <c r="X61" i="44" s="1"/>
  <c r="W112" i="44"/>
  <c r="X112" i="44" s="1"/>
  <c r="W108" i="44"/>
  <c r="X108" i="44" s="1"/>
  <c r="W104" i="44"/>
  <c r="X104" i="44" s="1"/>
  <c r="W100" i="44"/>
  <c r="X100" i="44" s="1"/>
  <c r="W94" i="44"/>
  <c r="X94" i="44" s="1"/>
  <c r="W92" i="44"/>
  <c r="X92" i="44" s="1"/>
  <c r="W86" i="44"/>
  <c r="X86" i="44" s="1"/>
  <c r="W80" i="44"/>
  <c r="X80" i="44" s="1"/>
  <c r="W110" i="44"/>
  <c r="X110" i="44" s="1"/>
  <c r="W106" i="44"/>
  <c r="X106" i="44" s="1"/>
  <c r="W102" i="44"/>
  <c r="X102" i="44" s="1"/>
  <c r="W98" i="44"/>
  <c r="X98" i="44" s="1"/>
  <c r="W96" i="44"/>
  <c r="X96" i="44" s="1"/>
  <c r="W90" i="44"/>
  <c r="X90" i="44" s="1"/>
  <c r="W88" i="44"/>
  <c r="X88" i="44" s="1"/>
  <c r="W84" i="44"/>
  <c r="X84" i="44" s="1"/>
  <c r="W82" i="44"/>
  <c r="X82" i="44" s="1"/>
  <c r="W78" i="44"/>
  <c r="X78" i="44" s="1"/>
  <c r="W76" i="44"/>
  <c r="X76" i="44" s="1"/>
  <c r="W74" i="44"/>
  <c r="X74" i="44" s="1"/>
  <c r="W72" i="44"/>
  <c r="X72" i="44" s="1"/>
  <c r="W113" i="44"/>
  <c r="X113" i="44" s="1"/>
  <c r="W111" i="44"/>
  <c r="X111" i="44" s="1"/>
  <c r="W109" i="44"/>
  <c r="X109" i="44" s="1"/>
  <c r="W107" i="44"/>
  <c r="X107" i="44" s="1"/>
  <c r="W105" i="44"/>
  <c r="X105" i="44" s="1"/>
  <c r="W103" i="44"/>
  <c r="X103" i="44" s="1"/>
  <c r="W101" i="44"/>
  <c r="X101" i="44" s="1"/>
  <c r="W99" i="44"/>
  <c r="X99" i="44" s="1"/>
  <c r="W97" i="44"/>
  <c r="X97" i="44" s="1"/>
  <c r="W95" i="44"/>
  <c r="X95" i="44" s="1"/>
  <c r="W93" i="44"/>
  <c r="X93" i="44" s="1"/>
  <c r="W91" i="44"/>
  <c r="X91" i="44" s="1"/>
  <c r="W89" i="44"/>
  <c r="X89" i="44" s="1"/>
  <c r="W87" i="44"/>
  <c r="X87" i="44" s="1"/>
  <c r="W85" i="44"/>
  <c r="X85" i="44" s="1"/>
  <c r="W83" i="44"/>
  <c r="X83" i="44" s="1"/>
  <c r="W81" i="44"/>
  <c r="X81" i="44" s="1"/>
  <c r="W79" i="44"/>
  <c r="X79" i="44" s="1"/>
  <c r="W77" i="44"/>
  <c r="X77" i="44" s="1"/>
  <c r="W75" i="44"/>
  <c r="X75" i="44" s="1"/>
  <c r="W73" i="44"/>
  <c r="X73" i="44" s="1"/>
  <c r="W71" i="44"/>
  <c r="X71" i="44" s="1"/>
  <c r="W69" i="44"/>
  <c r="X69" i="44" s="1"/>
  <c r="W66" i="44"/>
  <c r="X66" i="44" s="1"/>
  <c r="W64" i="44"/>
  <c r="X64" i="44" s="1"/>
  <c r="W62" i="44"/>
  <c r="X62" i="44" s="1"/>
  <c r="W60" i="44"/>
  <c r="X60" i="44" s="1"/>
  <c r="W58" i="44"/>
  <c r="X58" i="44" s="1"/>
  <c r="W56" i="44"/>
  <c r="X56" i="44" s="1"/>
  <c r="W54" i="44"/>
  <c r="X54" i="44" s="1"/>
  <c r="W52" i="44"/>
  <c r="X52" i="44" s="1"/>
  <c r="W50" i="44"/>
  <c r="X50" i="44" s="1"/>
  <c r="W48" i="44"/>
  <c r="X48" i="44" s="1"/>
  <c r="W46" i="44"/>
  <c r="X46" i="44" s="1"/>
  <c r="W44" i="44"/>
  <c r="X44" i="44" s="1"/>
  <c r="W42" i="44"/>
  <c r="X42" i="44" s="1"/>
  <c r="W40" i="44"/>
  <c r="X40" i="44" s="1"/>
  <c r="C8" i="45"/>
  <c r="D8" i="45"/>
  <c r="G8" i="45"/>
  <c r="H8" i="45"/>
  <c r="I8" i="45" s="1"/>
  <c r="J8" i="45" s="1"/>
  <c r="M8" i="45"/>
  <c r="N8" i="45"/>
  <c r="O8" i="45"/>
  <c r="P8" i="45"/>
  <c r="Q8" i="45"/>
  <c r="R8" i="45"/>
  <c r="C9" i="45"/>
  <c r="D9" i="45"/>
  <c r="G9" i="45"/>
  <c r="H9" i="45"/>
  <c r="M9" i="45"/>
  <c r="N9" i="45"/>
  <c r="O9" i="45"/>
  <c r="P9" i="45"/>
  <c r="Q9" i="45"/>
  <c r="R9" i="45"/>
  <c r="C10" i="45"/>
  <c r="D10" i="45"/>
  <c r="G10" i="45"/>
  <c r="H10" i="45"/>
  <c r="M10" i="45"/>
  <c r="N10" i="45"/>
  <c r="O10" i="45"/>
  <c r="P10" i="45"/>
  <c r="Q10" i="45"/>
  <c r="R10" i="45"/>
  <c r="C11" i="45"/>
  <c r="D11" i="45"/>
  <c r="G11" i="45"/>
  <c r="H11" i="45"/>
  <c r="M11" i="45"/>
  <c r="N11" i="45"/>
  <c r="O11" i="45"/>
  <c r="P11" i="45"/>
  <c r="Q11" i="45"/>
  <c r="R11" i="45"/>
  <c r="C12" i="45"/>
  <c r="D12" i="45"/>
  <c r="G12" i="45"/>
  <c r="H12" i="45"/>
  <c r="M12" i="45"/>
  <c r="O12" i="45"/>
  <c r="P12" i="45"/>
  <c r="Q12" i="45"/>
  <c r="R12" i="45"/>
  <c r="S12" i="45"/>
  <c r="C13" i="45"/>
  <c r="D13" i="45"/>
  <c r="G13" i="45"/>
  <c r="H13" i="45"/>
  <c r="M13" i="45"/>
  <c r="N13" i="45"/>
  <c r="O13" i="45"/>
  <c r="P13" i="45"/>
  <c r="Q13" i="45"/>
  <c r="R13" i="45"/>
  <c r="S13" i="45"/>
  <c r="C14" i="45"/>
  <c r="D14" i="45"/>
  <c r="G14" i="45"/>
  <c r="H14" i="45"/>
  <c r="M14" i="45"/>
  <c r="N14" i="45"/>
  <c r="O14" i="45"/>
  <c r="P14" i="45"/>
  <c r="R14" i="45"/>
  <c r="S14" i="45"/>
  <c r="C15" i="45"/>
  <c r="D15" i="45"/>
  <c r="G15" i="45"/>
  <c r="H15" i="45"/>
  <c r="M15" i="45"/>
  <c r="N15" i="45"/>
  <c r="O15" i="45"/>
  <c r="P15" i="45"/>
  <c r="R15" i="45"/>
  <c r="S15" i="45"/>
  <c r="C16" i="45"/>
  <c r="D16" i="45"/>
  <c r="G16" i="45"/>
  <c r="H16" i="45"/>
  <c r="M16" i="45"/>
  <c r="N16" i="45"/>
  <c r="O16" i="45"/>
  <c r="P16" i="45"/>
  <c r="Q16" i="45"/>
  <c r="R16" i="45"/>
  <c r="C17" i="45"/>
  <c r="D17" i="45"/>
  <c r="G17" i="45"/>
  <c r="H17" i="45"/>
  <c r="M17" i="45"/>
  <c r="N17" i="45"/>
  <c r="O17" i="45"/>
  <c r="P17" i="45"/>
  <c r="Q17" i="45"/>
  <c r="R17" i="45"/>
  <c r="C18" i="45"/>
  <c r="D18" i="45"/>
  <c r="G18" i="45"/>
  <c r="H18" i="45"/>
  <c r="M18" i="45"/>
  <c r="N18" i="45"/>
  <c r="O18" i="45"/>
  <c r="P18" i="45"/>
  <c r="Q18" i="45"/>
  <c r="R18" i="45"/>
  <c r="C19" i="45"/>
  <c r="D19" i="45"/>
  <c r="G19" i="45"/>
  <c r="H19" i="45"/>
  <c r="M19" i="45"/>
  <c r="N19" i="45"/>
  <c r="O19" i="45"/>
  <c r="P19" i="45"/>
  <c r="Q19" i="45"/>
  <c r="R19" i="45"/>
  <c r="C20" i="45"/>
  <c r="D20" i="45"/>
  <c r="G20" i="45"/>
  <c r="H20" i="45"/>
  <c r="M20" i="45"/>
  <c r="N20" i="45"/>
  <c r="O20" i="45"/>
  <c r="P20" i="45"/>
  <c r="Q20" i="45"/>
  <c r="R20" i="45"/>
  <c r="C21" i="45"/>
  <c r="D21" i="45"/>
  <c r="G21" i="45"/>
  <c r="H21" i="45"/>
  <c r="M21" i="45"/>
  <c r="N21" i="45"/>
  <c r="O21" i="45"/>
  <c r="P21" i="45"/>
  <c r="Q21" i="45"/>
  <c r="R21" i="45"/>
  <c r="C22" i="45"/>
  <c r="D22" i="45"/>
  <c r="G22" i="45"/>
  <c r="H22" i="45"/>
  <c r="M22" i="45"/>
  <c r="N22" i="45"/>
  <c r="O22" i="45"/>
  <c r="P22" i="45"/>
  <c r="Q22" i="45"/>
  <c r="R22" i="45"/>
  <c r="C23" i="45"/>
  <c r="D23" i="45"/>
  <c r="G23" i="45"/>
  <c r="H23" i="45"/>
  <c r="M23" i="45"/>
  <c r="N23" i="45"/>
  <c r="O23" i="45"/>
  <c r="P23" i="45"/>
  <c r="R23" i="45"/>
  <c r="S23" i="45"/>
  <c r="C24" i="45"/>
  <c r="D24" i="45"/>
  <c r="G24" i="45"/>
  <c r="H24" i="45"/>
  <c r="M24" i="45"/>
  <c r="O24" i="45"/>
  <c r="P24" i="45"/>
  <c r="Q24" i="45"/>
  <c r="R24" i="45"/>
  <c r="S24" i="45"/>
  <c r="C25" i="45"/>
  <c r="D25" i="45"/>
  <c r="G25" i="45"/>
  <c r="H25" i="45"/>
  <c r="M25" i="45"/>
  <c r="N25" i="45"/>
  <c r="O25" i="45"/>
  <c r="P25" i="45"/>
  <c r="R25" i="45"/>
  <c r="S25" i="45"/>
  <c r="C26" i="45"/>
  <c r="D26" i="45"/>
  <c r="G26" i="45"/>
  <c r="H26" i="45"/>
  <c r="M26" i="45"/>
  <c r="N26" i="45"/>
  <c r="O26" i="45"/>
  <c r="P26" i="45"/>
  <c r="Q26" i="45"/>
  <c r="R26" i="45"/>
  <c r="C27" i="45"/>
  <c r="D27" i="45"/>
  <c r="G27" i="45"/>
  <c r="H27" i="45"/>
  <c r="M27" i="45"/>
  <c r="N27" i="45"/>
  <c r="O27" i="45"/>
  <c r="P27" i="45"/>
  <c r="Q27" i="45"/>
  <c r="R27" i="45"/>
  <c r="C28" i="45"/>
  <c r="D28" i="45"/>
  <c r="G28" i="45"/>
  <c r="H28" i="45"/>
  <c r="M28" i="45"/>
  <c r="N28" i="45"/>
  <c r="O28" i="45"/>
  <c r="P28" i="45"/>
  <c r="Q28" i="45"/>
  <c r="R28" i="45"/>
  <c r="I13" i="45" l="1"/>
  <c r="J13" i="45" s="1"/>
  <c r="I11" i="45"/>
  <c r="J11" i="45" s="1"/>
  <c r="I9" i="45"/>
  <c r="J9" i="45" s="1"/>
  <c r="E20" i="45"/>
  <c r="F20" i="45" s="1"/>
  <c r="S20" i="45" s="1"/>
  <c r="E16" i="45"/>
  <c r="F16" i="45" s="1"/>
  <c r="S16" i="45" s="1"/>
  <c r="E11" i="45"/>
  <c r="F11" i="45" s="1"/>
  <c r="E26" i="45"/>
  <c r="F26" i="45" s="1"/>
  <c r="S26" i="45" s="1"/>
  <c r="I23" i="45"/>
  <c r="J23" i="45" s="1"/>
  <c r="E28" i="45"/>
  <c r="F28" i="45" s="1"/>
  <c r="S28" i="45" s="1"/>
  <c r="E24" i="45"/>
  <c r="F24" i="45" s="1"/>
  <c r="N24" i="45" s="1"/>
  <c r="I28" i="45"/>
  <c r="J28" i="45" s="1"/>
  <c r="I26" i="45"/>
  <c r="J26" i="45" s="1"/>
  <c r="I20" i="45"/>
  <c r="J20" i="45" s="1"/>
  <c r="I16" i="45"/>
  <c r="J16" i="45" s="1"/>
  <c r="B16" i="45" s="1"/>
  <c r="E14" i="45"/>
  <c r="F14" i="45" s="1"/>
  <c r="E17" i="45"/>
  <c r="F17" i="45" s="1"/>
  <c r="S17" i="45" s="1"/>
  <c r="I14" i="45"/>
  <c r="J14" i="45" s="1"/>
  <c r="E8" i="45"/>
  <c r="F8" i="45" s="1"/>
  <c r="S8" i="45" s="1"/>
  <c r="E27" i="45"/>
  <c r="F27" i="45" s="1"/>
  <c r="S27" i="45" s="1"/>
  <c r="I24" i="45"/>
  <c r="J24" i="45" s="1"/>
  <c r="B24" i="45" s="1"/>
  <c r="E21" i="45"/>
  <c r="F21" i="45" s="1"/>
  <c r="S21" i="45" s="1"/>
  <c r="I25" i="45"/>
  <c r="J25" i="45" s="1"/>
  <c r="I21" i="45"/>
  <c r="J21" i="45" s="1"/>
  <c r="I15" i="45"/>
  <c r="J15" i="45" s="1"/>
  <c r="I10" i="45"/>
  <c r="J10" i="45" s="1"/>
  <c r="E12" i="45"/>
  <c r="F12" i="45" s="1"/>
  <c r="N12" i="45" s="1"/>
  <c r="E25" i="45"/>
  <c r="F25" i="45" s="1"/>
  <c r="I19" i="45"/>
  <c r="J19" i="45" s="1"/>
  <c r="I17" i="45"/>
  <c r="J17" i="45" s="1"/>
  <c r="I12" i="45"/>
  <c r="J12" i="45" s="1"/>
  <c r="I22" i="45"/>
  <c r="J22" i="45" s="1"/>
  <c r="E15" i="45"/>
  <c r="F15" i="45" s="1"/>
  <c r="S11" i="45"/>
  <c r="E9" i="45"/>
  <c r="F9" i="45" s="1"/>
  <c r="S9" i="45" s="1"/>
  <c r="E19" i="45"/>
  <c r="F19" i="45" s="1"/>
  <c r="S19" i="45" s="1"/>
  <c r="E18" i="45"/>
  <c r="F18" i="45" s="1"/>
  <c r="E10" i="45"/>
  <c r="F10" i="45" s="1"/>
  <c r="S10" i="45" s="1"/>
  <c r="I27" i="45"/>
  <c r="J27" i="45" s="1"/>
  <c r="B27" i="45" s="1"/>
  <c r="E23" i="45"/>
  <c r="F23" i="45" s="1"/>
  <c r="E22" i="45"/>
  <c r="F22" i="45" s="1"/>
  <c r="I18" i="45"/>
  <c r="J18" i="45" s="1"/>
  <c r="E13" i="45"/>
  <c r="F13" i="45" s="1"/>
  <c r="B11" i="45"/>
  <c r="C13" i="40"/>
  <c r="D13" i="40"/>
  <c r="G13" i="40"/>
  <c r="H13" i="40"/>
  <c r="M13" i="40"/>
  <c r="N13" i="40"/>
  <c r="O13" i="40"/>
  <c r="P13" i="40"/>
  <c r="Q13" i="40"/>
  <c r="R13" i="40"/>
  <c r="S13" i="40"/>
  <c r="C14" i="40"/>
  <c r="D14" i="40"/>
  <c r="G14" i="40"/>
  <c r="H14" i="40"/>
  <c r="M14" i="40"/>
  <c r="N14" i="40"/>
  <c r="O14" i="40"/>
  <c r="P14" i="40"/>
  <c r="R14" i="40"/>
  <c r="S14" i="40"/>
  <c r="C15" i="40"/>
  <c r="D15" i="40"/>
  <c r="G15" i="40"/>
  <c r="H15" i="40"/>
  <c r="M15" i="40"/>
  <c r="N15" i="40"/>
  <c r="O15" i="40"/>
  <c r="P15" i="40"/>
  <c r="R15" i="40"/>
  <c r="S15" i="40"/>
  <c r="C16" i="40"/>
  <c r="D16" i="40"/>
  <c r="G16" i="40"/>
  <c r="H16" i="40"/>
  <c r="M16" i="40"/>
  <c r="N16" i="40"/>
  <c r="O16" i="40"/>
  <c r="P16" i="40"/>
  <c r="Q16" i="40"/>
  <c r="R16" i="40"/>
  <c r="C17" i="40"/>
  <c r="D17" i="40"/>
  <c r="G17" i="40"/>
  <c r="H17" i="40"/>
  <c r="M17" i="40"/>
  <c r="N17" i="40"/>
  <c r="O17" i="40"/>
  <c r="P17" i="40"/>
  <c r="Q17" i="40"/>
  <c r="R17" i="40"/>
  <c r="C18" i="40"/>
  <c r="D18" i="40"/>
  <c r="G18" i="40"/>
  <c r="H18" i="40"/>
  <c r="M18" i="40"/>
  <c r="N18" i="40"/>
  <c r="O18" i="40"/>
  <c r="P18" i="40"/>
  <c r="Q18" i="40"/>
  <c r="R18" i="40"/>
  <c r="C19" i="40"/>
  <c r="D19" i="40"/>
  <c r="G19" i="40"/>
  <c r="H19" i="40"/>
  <c r="M19" i="40"/>
  <c r="N19" i="40"/>
  <c r="O19" i="40"/>
  <c r="P19" i="40"/>
  <c r="Q19" i="40"/>
  <c r="R19" i="40"/>
  <c r="C20" i="40"/>
  <c r="D20" i="40"/>
  <c r="G20" i="40"/>
  <c r="H20" i="40"/>
  <c r="M20" i="40"/>
  <c r="N20" i="40"/>
  <c r="O20" i="40"/>
  <c r="P20" i="40"/>
  <c r="Q20" i="40"/>
  <c r="R20" i="40"/>
  <c r="C21" i="40"/>
  <c r="D21" i="40"/>
  <c r="G21" i="40"/>
  <c r="H21" i="40"/>
  <c r="M21" i="40"/>
  <c r="N21" i="40"/>
  <c r="O21" i="40"/>
  <c r="P21" i="40"/>
  <c r="Q21" i="40"/>
  <c r="R21" i="40"/>
  <c r="C22" i="40"/>
  <c r="D22" i="40"/>
  <c r="G22" i="40"/>
  <c r="H22" i="40"/>
  <c r="M22" i="40"/>
  <c r="N22" i="40"/>
  <c r="O22" i="40"/>
  <c r="P22" i="40"/>
  <c r="Q22" i="40"/>
  <c r="R22" i="40"/>
  <c r="C23" i="40"/>
  <c r="D23" i="40"/>
  <c r="G23" i="40"/>
  <c r="H23" i="40"/>
  <c r="M23" i="40"/>
  <c r="N23" i="40"/>
  <c r="O23" i="40"/>
  <c r="P23" i="40"/>
  <c r="R23" i="40"/>
  <c r="S23" i="40"/>
  <c r="C24" i="40"/>
  <c r="D24" i="40"/>
  <c r="G24" i="40"/>
  <c r="H24" i="40"/>
  <c r="M24" i="40"/>
  <c r="O24" i="40"/>
  <c r="P24" i="40"/>
  <c r="Q24" i="40"/>
  <c r="R24" i="40"/>
  <c r="S24" i="40"/>
  <c r="C25" i="40"/>
  <c r="D25" i="40"/>
  <c r="G25" i="40"/>
  <c r="H25" i="40"/>
  <c r="M25" i="40"/>
  <c r="N25" i="40"/>
  <c r="O25" i="40"/>
  <c r="P25" i="40"/>
  <c r="R25" i="40"/>
  <c r="S25" i="40"/>
  <c r="C26" i="40"/>
  <c r="D26" i="40"/>
  <c r="G26" i="40"/>
  <c r="H26" i="40"/>
  <c r="M26" i="40"/>
  <c r="N26" i="40"/>
  <c r="O26" i="40"/>
  <c r="P26" i="40"/>
  <c r="Q26" i="40"/>
  <c r="R26" i="40"/>
  <c r="C27" i="40"/>
  <c r="D27" i="40"/>
  <c r="G27" i="40"/>
  <c r="H27" i="40"/>
  <c r="M27" i="40"/>
  <c r="N27" i="40"/>
  <c r="O27" i="40"/>
  <c r="P27" i="40"/>
  <c r="Q27" i="40"/>
  <c r="R27" i="40"/>
  <c r="C28" i="40"/>
  <c r="D28" i="40"/>
  <c r="G28" i="40"/>
  <c r="H28" i="40"/>
  <c r="M28" i="40"/>
  <c r="N28" i="40"/>
  <c r="O28" i="40"/>
  <c r="P28" i="40"/>
  <c r="Q28" i="40"/>
  <c r="R28" i="40"/>
  <c r="B20" i="45" l="1"/>
  <c r="B13" i="45"/>
  <c r="Q14" i="45"/>
  <c r="B28" i="45"/>
  <c r="B25" i="45"/>
  <c r="B14" i="45"/>
  <c r="Q23" i="45"/>
  <c r="Q15" i="45"/>
  <c r="B17" i="45"/>
  <c r="B8" i="45"/>
  <c r="E21" i="40"/>
  <c r="F21" i="40" s="1"/>
  <c r="S21" i="40" s="1"/>
  <c r="I20" i="40"/>
  <c r="J20" i="40" s="1"/>
  <c r="I16" i="40"/>
  <c r="J16" i="40" s="1"/>
  <c r="B26" i="45"/>
  <c r="B23" i="45"/>
  <c r="B12" i="45"/>
  <c r="Q25" i="45"/>
  <c r="I21" i="40"/>
  <c r="J21" i="40" s="1"/>
  <c r="E20" i="40"/>
  <c r="F20" i="40" s="1"/>
  <c r="S20" i="40" s="1"/>
  <c r="E18" i="40"/>
  <c r="F18" i="40" s="1"/>
  <c r="S18" i="40" s="1"/>
  <c r="B10" i="45"/>
  <c r="B15" i="45"/>
  <c r="E27" i="40"/>
  <c r="F27" i="40" s="1"/>
  <c r="S27" i="40" s="1"/>
  <c r="E25" i="40"/>
  <c r="F25" i="40" s="1"/>
  <c r="I27" i="40"/>
  <c r="J27" i="40" s="1"/>
  <c r="I25" i="40"/>
  <c r="J25" i="40" s="1"/>
  <c r="E24" i="40"/>
  <c r="F24" i="40" s="1"/>
  <c r="N24" i="40" s="1"/>
  <c r="E17" i="40"/>
  <c r="F17" i="40" s="1"/>
  <c r="S17" i="40" s="1"/>
  <c r="B19" i="45"/>
  <c r="I19" i="40"/>
  <c r="J19" i="40" s="1"/>
  <c r="E13" i="40"/>
  <c r="F13" i="40" s="1"/>
  <c r="B9" i="45"/>
  <c r="I24" i="40"/>
  <c r="J24" i="40" s="1"/>
  <c r="E16" i="40"/>
  <c r="F16" i="40" s="1"/>
  <c r="S16" i="40" s="1"/>
  <c r="I13" i="40"/>
  <c r="J13" i="40" s="1"/>
  <c r="B21" i="45"/>
  <c r="B22" i="45"/>
  <c r="S22" i="45"/>
  <c r="B18" i="45"/>
  <c r="S18" i="45"/>
  <c r="E28" i="40"/>
  <c r="F28" i="40" s="1"/>
  <c r="S28" i="40" s="1"/>
  <c r="E19" i="40"/>
  <c r="F19" i="40" s="1"/>
  <c r="S19" i="40" s="1"/>
  <c r="I18" i="40"/>
  <c r="J18" i="40" s="1"/>
  <c r="I28" i="40"/>
  <c r="J28" i="40" s="1"/>
  <c r="I26" i="40"/>
  <c r="J26" i="40" s="1"/>
  <c r="I17" i="40"/>
  <c r="J17" i="40" s="1"/>
  <c r="E22" i="40"/>
  <c r="F22" i="40" s="1"/>
  <c r="S22" i="40" s="1"/>
  <c r="E14" i="40"/>
  <c r="F14" i="40" s="1"/>
  <c r="E23" i="40"/>
  <c r="F23" i="40" s="1"/>
  <c r="I22" i="40"/>
  <c r="J22" i="40" s="1"/>
  <c r="E15" i="40"/>
  <c r="F15" i="40" s="1"/>
  <c r="I14" i="40"/>
  <c r="J14" i="40" s="1"/>
  <c r="E26" i="40"/>
  <c r="F26" i="40" s="1"/>
  <c r="S26" i="40" s="1"/>
  <c r="I23" i="40"/>
  <c r="J23" i="40" s="1"/>
  <c r="I15" i="40"/>
  <c r="J15" i="40" s="1"/>
  <c r="L3" i="44"/>
  <c r="Y38" i="44"/>
  <c r="H16" i="1"/>
  <c r="G16" i="1"/>
  <c r="E16" i="1"/>
  <c r="F16" i="1" s="1"/>
  <c r="H15" i="1"/>
  <c r="G15" i="1"/>
  <c r="E15" i="1"/>
  <c r="F15" i="1" s="1"/>
  <c r="H14" i="1"/>
  <c r="G14" i="1"/>
  <c r="E14" i="1"/>
  <c r="F14" i="1" s="1"/>
  <c r="H13" i="1"/>
  <c r="G13" i="1"/>
  <c r="E13" i="1"/>
  <c r="F13" i="1" s="1"/>
  <c r="H12" i="1"/>
  <c r="G12" i="1"/>
  <c r="E12" i="1"/>
  <c r="F12" i="1" s="1"/>
  <c r="H11" i="1"/>
  <c r="G11" i="1"/>
  <c r="E11" i="1"/>
  <c r="F11" i="1" s="1"/>
  <c r="H10" i="1"/>
  <c r="G10" i="1"/>
  <c r="E10" i="1"/>
  <c r="F10" i="1" s="1"/>
  <c r="H9" i="1"/>
  <c r="G9" i="1"/>
  <c r="E9" i="1"/>
  <c r="F9" i="1" s="1"/>
  <c r="H8" i="1"/>
  <c r="G8" i="1"/>
  <c r="E8" i="1"/>
  <c r="F8" i="1" s="1"/>
  <c r="H7" i="1"/>
  <c r="G7" i="1"/>
  <c r="E7" i="1"/>
  <c r="F7" i="1" s="1"/>
  <c r="H6" i="1"/>
  <c r="G6" i="1"/>
  <c r="E6" i="1"/>
  <c r="F6" i="1" s="1"/>
  <c r="H5" i="1"/>
  <c r="G5" i="1"/>
  <c r="E5" i="1"/>
  <c r="F5" i="1" s="1"/>
  <c r="H4" i="1"/>
  <c r="G4" i="1"/>
  <c r="E4" i="1"/>
  <c r="F4" i="1" s="1"/>
  <c r="H3" i="1"/>
  <c r="G3" i="1"/>
  <c r="E3" i="1"/>
  <c r="F3" i="1" s="1"/>
  <c r="H2" i="1"/>
  <c r="G2" i="1"/>
  <c r="E2" i="1"/>
  <c r="F2" i="1" s="1"/>
  <c r="B20" i="40" l="1"/>
  <c r="B21" i="40"/>
  <c r="B27" i="40"/>
  <c r="Q25" i="40"/>
  <c r="B28" i="40"/>
  <c r="B25" i="40"/>
  <c r="B18" i="40"/>
  <c r="B23" i="40"/>
  <c r="B26" i="40"/>
  <c r="B13" i="40"/>
  <c r="B16" i="40"/>
  <c r="B19" i="40"/>
  <c r="B24" i="40"/>
  <c r="B17" i="40"/>
  <c r="B22" i="40"/>
  <c r="Q23" i="40"/>
  <c r="Q14" i="40"/>
  <c r="B14" i="40"/>
  <c r="Q15" i="40"/>
  <c r="B15" i="40"/>
  <c r="W38" i="44"/>
  <c r="X38" i="44" s="1"/>
  <c r="N5" i="1"/>
  <c r="M5" i="1"/>
  <c r="K5" i="1"/>
  <c r="L5" i="1" s="1"/>
  <c r="N9" i="1"/>
  <c r="M9" i="1"/>
  <c r="K9" i="1"/>
  <c r="L9" i="1" s="1"/>
  <c r="N13" i="1"/>
  <c r="M13" i="1"/>
  <c r="K13" i="1"/>
  <c r="L13" i="1" s="1"/>
  <c r="N4" i="1"/>
  <c r="K4" i="1"/>
  <c r="L4" i="1" s="1"/>
  <c r="M4" i="1"/>
  <c r="N8" i="1"/>
  <c r="K8" i="1"/>
  <c r="L8" i="1" s="1"/>
  <c r="M8" i="1"/>
  <c r="N12" i="1"/>
  <c r="K12" i="1"/>
  <c r="L12" i="1" s="1"/>
  <c r="M12" i="1"/>
  <c r="N16" i="1"/>
  <c r="K16" i="1"/>
  <c r="L16" i="1" s="1"/>
  <c r="M16" i="1"/>
  <c r="N3" i="1"/>
  <c r="M3" i="1"/>
  <c r="K3" i="1"/>
  <c r="L3" i="1" s="1"/>
  <c r="N7" i="1"/>
  <c r="M7" i="1"/>
  <c r="K7" i="1"/>
  <c r="L7" i="1" s="1"/>
  <c r="N11" i="1"/>
  <c r="M11" i="1"/>
  <c r="K11" i="1"/>
  <c r="L11" i="1" s="1"/>
  <c r="N15" i="1"/>
  <c r="K15" i="1"/>
  <c r="L15" i="1" s="1"/>
  <c r="M15" i="1"/>
  <c r="N2" i="1"/>
  <c r="K2" i="1"/>
  <c r="L2" i="1" s="1"/>
  <c r="M2" i="1"/>
  <c r="N6" i="1"/>
  <c r="K6" i="1"/>
  <c r="L6" i="1" s="1"/>
  <c r="M6" i="1"/>
  <c r="N10" i="1"/>
  <c r="K10" i="1"/>
  <c r="L10" i="1" s="1"/>
  <c r="M10" i="1"/>
  <c r="N14" i="1"/>
  <c r="M14" i="1"/>
  <c r="K14" i="1"/>
  <c r="L14" i="1" s="1"/>
  <c r="C26" i="65" l="1"/>
  <c r="E26" i="65" s="1"/>
  <c r="F26" i="65" s="1"/>
  <c r="D26" i="65"/>
  <c r="G26" i="65"/>
  <c r="H26" i="65"/>
  <c r="M26" i="65"/>
  <c r="N26" i="65"/>
  <c r="O26" i="65"/>
  <c r="P26" i="65"/>
  <c r="R26" i="65"/>
  <c r="S26" i="65"/>
  <c r="C27" i="65"/>
  <c r="D27" i="65"/>
  <c r="G27" i="65"/>
  <c r="H27" i="65"/>
  <c r="M27" i="65"/>
  <c r="O27" i="65"/>
  <c r="P27" i="65"/>
  <c r="Q27" i="65"/>
  <c r="R27" i="65"/>
  <c r="S27" i="65"/>
  <c r="C28" i="65"/>
  <c r="D28" i="65"/>
  <c r="G28" i="65"/>
  <c r="H28" i="65"/>
  <c r="M28" i="65"/>
  <c r="N28" i="65"/>
  <c r="O28" i="65"/>
  <c r="P28" i="65"/>
  <c r="R28" i="65"/>
  <c r="S28" i="65"/>
  <c r="C29" i="65"/>
  <c r="D29" i="65"/>
  <c r="G29" i="65"/>
  <c r="H29" i="65"/>
  <c r="M29" i="65"/>
  <c r="N29" i="65"/>
  <c r="O29" i="65"/>
  <c r="P29" i="65"/>
  <c r="R29" i="65"/>
  <c r="S29" i="65"/>
  <c r="E29" i="65" l="1"/>
  <c r="F29" i="65" s="1"/>
  <c r="I26" i="65"/>
  <c r="J26" i="65" s="1"/>
  <c r="Q26" i="65" s="1"/>
  <c r="I29" i="65"/>
  <c r="J29" i="65" s="1"/>
  <c r="E28" i="65"/>
  <c r="F28" i="65" s="1"/>
  <c r="I28" i="65"/>
  <c r="J28" i="65" s="1"/>
  <c r="E27" i="65"/>
  <c r="F27" i="65" s="1"/>
  <c r="N27" i="65" s="1"/>
  <c r="I27" i="65"/>
  <c r="J27" i="65" s="1"/>
  <c r="C30" i="63"/>
  <c r="D30" i="63"/>
  <c r="G30" i="63"/>
  <c r="H30" i="63"/>
  <c r="M30" i="63"/>
  <c r="N30" i="63"/>
  <c r="O30" i="63"/>
  <c r="P30" i="63"/>
  <c r="R30" i="63"/>
  <c r="S30" i="63"/>
  <c r="C31" i="63"/>
  <c r="D31" i="63"/>
  <c r="G31" i="63"/>
  <c r="H31" i="63"/>
  <c r="M31" i="63"/>
  <c r="N31" i="63"/>
  <c r="O31" i="63"/>
  <c r="P31" i="63"/>
  <c r="Q31" i="63"/>
  <c r="R31" i="63"/>
  <c r="C32" i="63"/>
  <c r="D32" i="63"/>
  <c r="G32" i="63"/>
  <c r="H32" i="63"/>
  <c r="M32" i="63"/>
  <c r="N32" i="63"/>
  <c r="O32" i="63"/>
  <c r="P32" i="63"/>
  <c r="Q32" i="63"/>
  <c r="R32" i="63"/>
  <c r="C28" i="61"/>
  <c r="D28" i="61"/>
  <c r="G28" i="61"/>
  <c r="H28" i="61"/>
  <c r="M28" i="61"/>
  <c r="N28" i="61"/>
  <c r="O28" i="61"/>
  <c r="P28" i="61"/>
  <c r="Q28" i="61"/>
  <c r="R28" i="61"/>
  <c r="C29" i="61"/>
  <c r="D29" i="61"/>
  <c r="G29" i="61"/>
  <c r="H29" i="61"/>
  <c r="M29" i="61"/>
  <c r="N29" i="61"/>
  <c r="O29" i="61"/>
  <c r="P29" i="61"/>
  <c r="R29" i="61"/>
  <c r="S29" i="61"/>
  <c r="C30" i="61"/>
  <c r="D30" i="61"/>
  <c r="G30" i="61"/>
  <c r="H30" i="61"/>
  <c r="M30" i="61"/>
  <c r="N30" i="61"/>
  <c r="O30" i="61"/>
  <c r="P30" i="61"/>
  <c r="R30" i="61"/>
  <c r="S30" i="61"/>
  <c r="C31" i="61"/>
  <c r="D31" i="61"/>
  <c r="G31" i="61"/>
  <c r="H31" i="61"/>
  <c r="M31" i="61"/>
  <c r="O31" i="61"/>
  <c r="P31" i="61"/>
  <c r="Q31" i="61"/>
  <c r="R31" i="61"/>
  <c r="S31" i="61"/>
  <c r="C32" i="61"/>
  <c r="D32" i="61"/>
  <c r="G32" i="61"/>
  <c r="H32" i="61"/>
  <c r="M32" i="61"/>
  <c r="N32" i="61"/>
  <c r="O32" i="61"/>
  <c r="P32" i="61"/>
  <c r="R32" i="61"/>
  <c r="S32" i="61"/>
  <c r="C33" i="61"/>
  <c r="D33" i="61"/>
  <c r="G33" i="61"/>
  <c r="H33" i="61"/>
  <c r="M33" i="61"/>
  <c r="N33" i="61"/>
  <c r="O33" i="61"/>
  <c r="P33" i="61"/>
  <c r="Q33" i="61"/>
  <c r="R33" i="61"/>
  <c r="C31" i="62"/>
  <c r="D31" i="62"/>
  <c r="G31" i="62"/>
  <c r="H31" i="62"/>
  <c r="M31" i="62"/>
  <c r="O31" i="62"/>
  <c r="P31" i="62"/>
  <c r="Q31" i="62"/>
  <c r="R31" i="62"/>
  <c r="S31" i="62"/>
  <c r="C32" i="62"/>
  <c r="D32" i="62"/>
  <c r="G32" i="62"/>
  <c r="H32" i="62"/>
  <c r="M32" i="62"/>
  <c r="N32" i="62"/>
  <c r="O32" i="62"/>
  <c r="P32" i="62"/>
  <c r="R32" i="62"/>
  <c r="S32" i="62"/>
  <c r="C33" i="62"/>
  <c r="D33" i="62"/>
  <c r="G33" i="62"/>
  <c r="H33" i="62"/>
  <c r="M33" i="62"/>
  <c r="N33" i="62"/>
  <c r="O33" i="62"/>
  <c r="P33" i="62"/>
  <c r="Q33" i="62"/>
  <c r="R33" i="62"/>
  <c r="C31" i="60"/>
  <c r="D31" i="60"/>
  <c r="G31" i="60"/>
  <c r="H31" i="60"/>
  <c r="M31" i="60"/>
  <c r="O31" i="60"/>
  <c r="P31" i="60"/>
  <c r="Q31" i="60"/>
  <c r="R31" i="60"/>
  <c r="S31" i="60"/>
  <c r="C32" i="60"/>
  <c r="D32" i="60"/>
  <c r="G32" i="60"/>
  <c r="H32" i="60"/>
  <c r="M32" i="60"/>
  <c r="N32" i="60"/>
  <c r="O32" i="60"/>
  <c r="P32" i="60"/>
  <c r="R32" i="60"/>
  <c r="S32" i="60"/>
  <c r="C33" i="60"/>
  <c r="D33" i="60"/>
  <c r="G33" i="60"/>
  <c r="H33" i="60"/>
  <c r="M33" i="60"/>
  <c r="N33" i="60"/>
  <c r="O33" i="60"/>
  <c r="P33" i="60"/>
  <c r="Q33" i="60"/>
  <c r="R33" i="60"/>
  <c r="B29" i="65" l="1"/>
  <c r="Q29" i="65"/>
  <c r="B26" i="65"/>
  <c r="Q28" i="65"/>
  <c r="B28" i="65"/>
  <c r="B27" i="65"/>
  <c r="I33" i="62"/>
  <c r="J33" i="62" s="1"/>
  <c r="I31" i="62"/>
  <c r="J31" i="62" s="1"/>
  <c r="I32" i="61"/>
  <c r="J32" i="61" s="1"/>
  <c r="E32" i="63"/>
  <c r="F32" i="63" s="1"/>
  <c r="S32" i="63" s="1"/>
  <c r="I32" i="63"/>
  <c r="J32" i="63" s="1"/>
  <c r="E31" i="63"/>
  <c r="F31" i="63" s="1"/>
  <c r="S31" i="63" s="1"/>
  <c r="I30" i="63"/>
  <c r="J30" i="63" s="1"/>
  <c r="E33" i="60"/>
  <c r="F33" i="60" s="1"/>
  <c r="S33" i="60" s="1"/>
  <c r="E31" i="60"/>
  <c r="F31" i="60" s="1"/>
  <c r="N31" i="60" s="1"/>
  <c r="I33" i="61"/>
  <c r="J33" i="61" s="1"/>
  <c r="I31" i="61"/>
  <c r="J31" i="61" s="1"/>
  <c r="I29" i="61"/>
  <c r="J29" i="61" s="1"/>
  <c r="E30" i="63"/>
  <c r="F30" i="63" s="1"/>
  <c r="Q30" i="63" s="1"/>
  <c r="I33" i="60"/>
  <c r="J33" i="60" s="1"/>
  <c r="I31" i="60"/>
  <c r="J31" i="60" s="1"/>
  <c r="I28" i="61"/>
  <c r="J28" i="61" s="1"/>
  <c r="I31" i="63"/>
  <c r="J31" i="63" s="1"/>
  <c r="E33" i="62"/>
  <c r="F33" i="62" s="1"/>
  <c r="S33" i="62" s="1"/>
  <c r="E31" i="62"/>
  <c r="F31" i="62" s="1"/>
  <c r="N31" i="62" s="1"/>
  <c r="E32" i="61"/>
  <c r="F32" i="61" s="1"/>
  <c r="B32" i="61" s="1"/>
  <c r="E30" i="61"/>
  <c r="F30" i="61" s="1"/>
  <c r="E28" i="61"/>
  <c r="F28" i="61" s="1"/>
  <c r="S28" i="61" s="1"/>
  <c r="E29" i="61"/>
  <c r="F29" i="61" s="1"/>
  <c r="E33" i="61"/>
  <c r="F33" i="61" s="1"/>
  <c r="S33" i="61" s="1"/>
  <c r="E31" i="61"/>
  <c r="F31" i="61" s="1"/>
  <c r="N31" i="61" s="1"/>
  <c r="I30" i="61"/>
  <c r="J30" i="61" s="1"/>
  <c r="E32" i="62"/>
  <c r="F32" i="62" s="1"/>
  <c r="I32" i="62"/>
  <c r="J32" i="62" s="1"/>
  <c r="E32" i="60"/>
  <c r="F32" i="60" s="1"/>
  <c r="I32" i="60"/>
  <c r="J32" i="60" s="1"/>
  <c r="K2" i="65"/>
  <c r="K2" i="64"/>
  <c r="K2" i="63"/>
  <c r="K2" i="61"/>
  <c r="K2" i="62"/>
  <c r="Q3" i="44"/>
  <c r="R30" i="62"/>
  <c r="P30" i="62"/>
  <c r="O30" i="62"/>
  <c r="N30" i="62"/>
  <c r="M30" i="62"/>
  <c r="H30" i="62"/>
  <c r="G30" i="62"/>
  <c r="D30" i="62"/>
  <c r="C30" i="62"/>
  <c r="R29" i="62"/>
  <c r="P29" i="62"/>
  <c r="O29" i="62"/>
  <c r="N29" i="62"/>
  <c r="M29" i="62"/>
  <c r="H29" i="62"/>
  <c r="G29" i="62"/>
  <c r="D29" i="62"/>
  <c r="C29" i="62"/>
  <c r="R28" i="62"/>
  <c r="Q28" i="62"/>
  <c r="P28" i="62"/>
  <c r="O28" i="62"/>
  <c r="N28" i="62"/>
  <c r="M28" i="62"/>
  <c r="H28" i="62"/>
  <c r="G28" i="62"/>
  <c r="D28" i="62"/>
  <c r="C28" i="62"/>
  <c r="R27" i="62"/>
  <c r="Q27" i="62"/>
  <c r="P27" i="62"/>
  <c r="O27" i="62"/>
  <c r="N27" i="62"/>
  <c r="M27" i="62"/>
  <c r="H27" i="62"/>
  <c r="G27" i="62"/>
  <c r="D27" i="62"/>
  <c r="C27" i="62"/>
  <c r="R26" i="62"/>
  <c r="Q26" i="62"/>
  <c r="P26" i="62"/>
  <c r="O26" i="62"/>
  <c r="N26" i="62"/>
  <c r="M26" i="62"/>
  <c r="H26" i="62"/>
  <c r="G26" i="62"/>
  <c r="D26" i="62"/>
  <c r="C26" i="62"/>
  <c r="R25" i="62"/>
  <c r="Q25" i="62"/>
  <c r="P25" i="62"/>
  <c r="O25" i="62"/>
  <c r="N25" i="62"/>
  <c r="M25" i="62"/>
  <c r="H25" i="62"/>
  <c r="G25" i="62"/>
  <c r="D25" i="62"/>
  <c r="C25" i="62"/>
  <c r="R24" i="62"/>
  <c r="Q24" i="62"/>
  <c r="P24" i="62"/>
  <c r="O24" i="62"/>
  <c r="N24" i="62"/>
  <c r="M24" i="62"/>
  <c r="H24" i="62"/>
  <c r="G24" i="62"/>
  <c r="D24" i="62"/>
  <c r="C24" i="62"/>
  <c r="R23" i="62"/>
  <c r="P23" i="62"/>
  <c r="O23" i="62"/>
  <c r="N23" i="62"/>
  <c r="M23" i="62"/>
  <c r="H23" i="62"/>
  <c r="G23" i="62"/>
  <c r="D23" i="62"/>
  <c r="C23" i="62"/>
  <c r="R22" i="62"/>
  <c r="Q22" i="62"/>
  <c r="P22" i="62"/>
  <c r="N22" i="62"/>
  <c r="M22" i="62"/>
  <c r="H22" i="62"/>
  <c r="G22" i="62"/>
  <c r="D22" i="62"/>
  <c r="C22" i="62"/>
  <c r="R21" i="62"/>
  <c r="P21" i="62"/>
  <c r="O21" i="62"/>
  <c r="N21" i="62"/>
  <c r="M21" i="62"/>
  <c r="H21" i="62"/>
  <c r="G21" i="62"/>
  <c r="D21" i="62"/>
  <c r="C21" i="62"/>
  <c r="R20" i="62"/>
  <c r="Q20" i="62"/>
  <c r="P20" i="62"/>
  <c r="N20" i="62"/>
  <c r="M20" i="62"/>
  <c r="H20" i="62"/>
  <c r="G20" i="62"/>
  <c r="D20" i="62"/>
  <c r="C20" i="62"/>
  <c r="R19" i="62"/>
  <c r="Q19" i="62"/>
  <c r="P19" i="62"/>
  <c r="O19" i="62"/>
  <c r="N19" i="62"/>
  <c r="M19" i="62"/>
  <c r="H19" i="62"/>
  <c r="G19" i="62"/>
  <c r="D19" i="62"/>
  <c r="C19" i="62"/>
  <c r="R18" i="62"/>
  <c r="P18" i="62"/>
  <c r="O18" i="62"/>
  <c r="N18" i="62"/>
  <c r="M18" i="62"/>
  <c r="H18" i="62"/>
  <c r="G18" i="62"/>
  <c r="D18" i="62"/>
  <c r="C18" i="62"/>
  <c r="R17" i="62"/>
  <c r="P17" i="62"/>
  <c r="O17" i="62"/>
  <c r="N17" i="62"/>
  <c r="M17" i="62"/>
  <c r="H17" i="62"/>
  <c r="G17" i="62"/>
  <c r="D17" i="62"/>
  <c r="C17" i="62"/>
  <c r="R16" i="62"/>
  <c r="Q16" i="62"/>
  <c r="P16" i="62"/>
  <c r="O16" i="62"/>
  <c r="M16" i="62"/>
  <c r="H16" i="62"/>
  <c r="G16" i="62"/>
  <c r="D16" i="62"/>
  <c r="C16" i="62"/>
  <c r="R15" i="62"/>
  <c r="P15" i="62"/>
  <c r="O15" i="62"/>
  <c r="N15" i="62"/>
  <c r="M15" i="62"/>
  <c r="H15" i="62"/>
  <c r="G15" i="62"/>
  <c r="D15" i="62"/>
  <c r="C15" i="62"/>
  <c r="R14" i="62"/>
  <c r="Q14" i="62"/>
  <c r="P14" i="62"/>
  <c r="O14" i="62"/>
  <c r="N14" i="62"/>
  <c r="M14" i="62"/>
  <c r="H14" i="62"/>
  <c r="G14" i="62"/>
  <c r="D14" i="62"/>
  <c r="C14" i="62"/>
  <c r="R13" i="62"/>
  <c r="Q13" i="62"/>
  <c r="P13" i="62"/>
  <c r="O13" i="62"/>
  <c r="N13" i="62"/>
  <c r="M13" i="62"/>
  <c r="H13" i="62"/>
  <c r="G13" i="62"/>
  <c r="D13" i="62"/>
  <c r="C13" i="62"/>
  <c r="R12" i="62"/>
  <c r="Q12" i="62"/>
  <c r="P12" i="62"/>
  <c r="O12" i="62"/>
  <c r="N12" i="62"/>
  <c r="M12" i="62"/>
  <c r="H12" i="62"/>
  <c r="G12" i="62"/>
  <c r="D12" i="62"/>
  <c r="C12" i="62"/>
  <c r="R11" i="62"/>
  <c r="Q11" i="62"/>
  <c r="P11" i="62"/>
  <c r="O11" i="62"/>
  <c r="N11" i="62"/>
  <c r="M11" i="62"/>
  <c r="H11" i="62"/>
  <c r="G11" i="62"/>
  <c r="D11" i="62"/>
  <c r="C11" i="62"/>
  <c r="R10" i="62"/>
  <c r="Q10" i="62"/>
  <c r="P10" i="62"/>
  <c r="O10" i="62"/>
  <c r="N10" i="62"/>
  <c r="M10" i="62"/>
  <c r="H10" i="62"/>
  <c r="G10" i="62"/>
  <c r="D10" i="62"/>
  <c r="C10" i="62"/>
  <c r="R9" i="62"/>
  <c r="Q9" i="62"/>
  <c r="P9" i="62"/>
  <c r="O9" i="62"/>
  <c r="N9" i="62"/>
  <c r="M9" i="62"/>
  <c r="H9" i="62"/>
  <c r="G9" i="62"/>
  <c r="D9" i="62"/>
  <c r="C9" i="62"/>
  <c r="R8" i="62"/>
  <c r="Q8" i="62"/>
  <c r="P8" i="62"/>
  <c r="O8" i="62"/>
  <c r="N8" i="62"/>
  <c r="M8" i="62"/>
  <c r="H8" i="62"/>
  <c r="G8" i="62"/>
  <c r="D8" i="62"/>
  <c r="C8" i="62"/>
  <c r="R7" i="62"/>
  <c r="Q7" i="62"/>
  <c r="P7" i="62"/>
  <c r="O7" i="62"/>
  <c r="N7" i="62"/>
  <c r="M7" i="62"/>
  <c r="H7" i="62"/>
  <c r="G7" i="62"/>
  <c r="D7" i="62"/>
  <c r="C7" i="62"/>
  <c r="R6" i="62"/>
  <c r="P6" i="62"/>
  <c r="O6" i="62"/>
  <c r="N6" i="62"/>
  <c r="M6" i="62"/>
  <c r="H6" i="62"/>
  <c r="G6" i="62"/>
  <c r="D6" i="62"/>
  <c r="C6" i="62"/>
  <c r="R5" i="62"/>
  <c r="P5" i="62"/>
  <c r="O5" i="62"/>
  <c r="N5" i="62"/>
  <c r="M5" i="62"/>
  <c r="H5" i="62"/>
  <c r="G5" i="62"/>
  <c r="D5" i="62"/>
  <c r="C5" i="62"/>
  <c r="R4" i="62"/>
  <c r="P4" i="62"/>
  <c r="O4" i="62"/>
  <c r="N4" i="62"/>
  <c r="M4" i="62"/>
  <c r="H4" i="62"/>
  <c r="G4" i="62"/>
  <c r="D4" i="62"/>
  <c r="C4" i="62"/>
  <c r="S3" i="62"/>
  <c r="R3" i="62"/>
  <c r="P3" i="62"/>
  <c r="O3" i="62"/>
  <c r="M3" i="62"/>
  <c r="H3" i="62"/>
  <c r="G3" i="62"/>
  <c r="D3" i="62"/>
  <c r="C3" i="62"/>
  <c r="S2" i="62"/>
  <c r="R2" i="62"/>
  <c r="P2" i="62"/>
  <c r="O2" i="62"/>
  <c r="M2" i="62"/>
  <c r="H2" i="62"/>
  <c r="G2" i="62"/>
  <c r="D2" i="62"/>
  <c r="C2" i="62"/>
  <c r="Y36" i="44"/>
  <c r="Y37" i="44"/>
  <c r="U3" i="44"/>
  <c r="T3" i="44"/>
  <c r="S3" i="44"/>
  <c r="R3" i="44"/>
  <c r="R25" i="65"/>
  <c r="Q25" i="65"/>
  <c r="P25" i="65"/>
  <c r="O25" i="65"/>
  <c r="N25" i="65"/>
  <c r="M25" i="65"/>
  <c r="H25" i="65"/>
  <c r="G25" i="65"/>
  <c r="D25" i="65"/>
  <c r="C25" i="65"/>
  <c r="R24" i="65"/>
  <c r="Q24" i="65"/>
  <c r="P24" i="65"/>
  <c r="O24" i="65"/>
  <c r="N24" i="65"/>
  <c r="M24" i="65"/>
  <c r="H24" i="65"/>
  <c r="G24" i="65"/>
  <c r="D24" i="65"/>
  <c r="C24" i="65"/>
  <c r="R23" i="65"/>
  <c r="Q23" i="65"/>
  <c r="P23" i="65"/>
  <c r="O23" i="65"/>
  <c r="N23" i="65"/>
  <c r="M23" i="65"/>
  <c r="H23" i="65"/>
  <c r="G23" i="65"/>
  <c r="D23" i="65"/>
  <c r="C23" i="65"/>
  <c r="R22" i="65"/>
  <c r="P22" i="65"/>
  <c r="O22" i="65"/>
  <c r="N22" i="65"/>
  <c r="M22" i="65"/>
  <c r="H22" i="65"/>
  <c r="G22" i="65"/>
  <c r="D22" i="65"/>
  <c r="C22" i="65"/>
  <c r="R21" i="65"/>
  <c r="Q21" i="65"/>
  <c r="P21" i="65"/>
  <c r="N21" i="65"/>
  <c r="M21" i="65"/>
  <c r="H21" i="65"/>
  <c r="G21" i="65"/>
  <c r="D21" i="65"/>
  <c r="C21" i="65"/>
  <c r="R20" i="65"/>
  <c r="Q20" i="65"/>
  <c r="P20" i="65"/>
  <c r="O20" i="65"/>
  <c r="N20" i="65"/>
  <c r="M20" i="65"/>
  <c r="H20" i="65"/>
  <c r="G20" i="65"/>
  <c r="D20" i="65"/>
  <c r="C20" i="65"/>
  <c r="R19" i="65"/>
  <c r="Q19" i="65"/>
  <c r="P19" i="65"/>
  <c r="O19" i="65"/>
  <c r="N19" i="65"/>
  <c r="M19" i="65"/>
  <c r="H19" i="65"/>
  <c r="G19" i="65"/>
  <c r="D19" i="65"/>
  <c r="C19" i="65"/>
  <c r="R18" i="65"/>
  <c r="Q18" i="65"/>
  <c r="P18" i="65"/>
  <c r="O18" i="65"/>
  <c r="N18" i="65"/>
  <c r="M18" i="65"/>
  <c r="H18" i="65"/>
  <c r="G18" i="65"/>
  <c r="D18" i="65"/>
  <c r="C18" i="65"/>
  <c r="R17" i="65"/>
  <c r="P17" i="65"/>
  <c r="O17" i="65"/>
  <c r="N17" i="65"/>
  <c r="M17" i="65"/>
  <c r="H17" i="65"/>
  <c r="G17" i="65"/>
  <c r="D17" i="65"/>
  <c r="C17" i="65"/>
  <c r="R16" i="65"/>
  <c r="P16" i="65"/>
  <c r="O16" i="65"/>
  <c r="N16" i="65"/>
  <c r="M16" i="65"/>
  <c r="H16" i="65"/>
  <c r="G16" i="65"/>
  <c r="D16" i="65"/>
  <c r="C16" i="65"/>
  <c r="R15" i="65"/>
  <c r="Q15" i="65"/>
  <c r="P15" i="65"/>
  <c r="O15" i="65"/>
  <c r="N15" i="65"/>
  <c r="M15" i="65"/>
  <c r="H15" i="65"/>
  <c r="G15" i="65"/>
  <c r="D15" i="65"/>
  <c r="C15" i="65"/>
  <c r="R14" i="65"/>
  <c r="Q14" i="65"/>
  <c r="P14" i="65"/>
  <c r="O14" i="65"/>
  <c r="N14" i="65"/>
  <c r="M14" i="65"/>
  <c r="H14" i="65"/>
  <c r="G14" i="65"/>
  <c r="D14" i="65"/>
  <c r="C14" i="65"/>
  <c r="R13" i="65"/>
  <c r="Q13" i="65"/>
  <c r="P13" i="65"/>
  <c r="O13" i="65"/>
  <c r="N13" i="65"/>
  <c r="M13" i="65"/>
  <c r="H13" i="65"/>
  <c r="G13" i="65"/>
  <c r="D13" i="65"/>
  <c r="C13" i="65"/>
  <c r="R12" i="65"/>
  <c r="Q12" i="65"/>
  <c r="P12" i="65"/>
  <c r="O12" i="65"/>
  <c r="N12" i="65"/>
  <c r="M12" i="65"/>
  <c r="H12" i="65"/>
  <c r="G12" i="65"/>
  <c r="D12" i="65"/>
  <c r="C12" i="65"/>
  <c r="R11" i="65"/>
  <c r="Q11" i="65"/>
  <c r="P11" i="65"/>
  <c r="O11" i="65"/>
  <c r="N11" i="65"/>
  <c r="M11" i="65"/>
  <c r="H11" i="65"/>
  <c r="G11" i="65"/>
  <c r="D11" i="65"/>
  <c r="C11" i="65"/>
  <c r="R10" i="65"/>
  <c r="Q10" i="65"/>
  <c r="P10" i="65"/>
  <c r="O10" i="65"/>
  <c r="N10" i="65"/>
  <c r="M10" i="65"/>
  <c r="H10" i="65"/>
  <c r="G10" i="65"/>
  <c r="D10" i="65"/>
  <c r="C10" i="65"/>
  <c r="R9" i="65"/>
  <c r="Q9" i="65"/>
  <c r="P9" i="65"/>
  <c r="O9" i="65"/>
  <c r="N9" i="65"/>
  <c r="M9" i="65"/>
  <c r="H9" i="65"/>
  <c r="G9" i="65"/>
  <c r="D9" i="65"/>
  <c r="C9" i="65"/>
  <c r="R8" i="65"/>
  <c r="Q8" i="65"/>
  <c r="P8" i="65"/>
  <c r="O8" i="65"/>
  <c r="N8" i="65"/>
  <c r="M8" i="65"/>
  <c r="H8" i="65"/>
  <c r="G8" i="65"/>
  <c r="D8" i="65"/>
  <c r="C8" i="65"/>
  <c r="R7" i="65"/>
  <c r="P7" i="65"/>
  <c r="O7" i="65"/>
  <c r="N7" i="65"/>
  <c r="M7" i="65"/>
  <c r="H7" i="65"/>
  <c r="G7" i="65"/>
  <c r="D7" i="65"/>
  <c r="C7" i="65"/>
  <c r="R6" i="65"/>
  <c r="P6" i="65"/>
  <c r="O6" i="65"/>
  <c r="N6" i="65"/>
  <c r="M6" i="65"/>
  <c r="H6" i="65"/>
  <c r="G6" i="65"/>
  <c r="D6" i="65"/>
  <c r="C6" i="65"/>
  <c r="R5" i="65"/>
  <c r="P5" i="65"/>
  <c r="O5" i="65"/>
  <c r="N5" i="65"/>
  <c r="M5" i="65"/>
  <c r="H5" i="65"/>
  <c r="G5" i="65"/>
  <c r="D5" i="65"/>
  <c r="C5" i="65"/>
  <c r="R4" i="65"/>
  <c r="P4" i="65"/>
  <c r="O4" i="65"/>
  <c r="M4" i="65"/>
  <c r="H4" i="65"/>
  <c r="G4" i="65"/>
  <c r="D4" i="65"/>
  <c r="C4" i="65"/>
  <c r="S3" i="65"/>
  <c r="R3" i="65"/>
  <c r="P3" i="65"/>
  <c r="O3" i="65"/>
  <c r="M3" i="65"/>
  <c r="H3" i="65"/>
  <c r="G3" i="65"/>
  <c r="D3" i="65"/>
  <c r="C3" i="65"/>
  <c r="S2" i="65"/>
  <c r="R2" i="65"/>
  <c r="P2" i="65"/>
  <c r="O2" i="65"/>
  <c r="N2" i="65"/>
  <c r="M2" i="65"/>
  <c r="H2" i="65"/>
  <c r="G2" i="65"/>
  <c r="D2" i="65"/>
  <c r="C2" i="65"/>
  <c r="S30" i="64"/>
  <c r="R30" i="64"/>
  <c r="P30" i="64"/>
  <c r="O30" i="64"/>
  <c r="N30" i="64"/>
  <c r="M30" i="64"/>
  <c r="H30" i="64"/>
  <c r="G30" i="64"/>
  <c r="D30" i="64"/>
  <c r="C30" i="64"/>
  <c r="R29" i="64"/>
  <c r="Q29" i="64"/>
  <c r="P29" i="64"/>
  <c r="O29" i="64"/>
  <c r="M29" i="64"/>
  <c r="H29" i="64"/>
  <c r="G29" i="64"/>
  <c r="D29" i="64"/>
  <c r="C29" i="64"/>
  <c r="R28" i="64"/>
  <c r="P28" i="64"/>
  <c r="O28" i="64"/>
  <c r="N28" i="64"/>
  <c r="M28" i="64"/>
  <c r="H28" i="64"/>
  <c r="G28" i="64"/>
  <c r="D28" i="64"/>
  <c r="C28" i="64"/>
  <c r="R27" i="64"/>
  <c r="Q27" i="64"/>
  <c r="P27" i="64"/>
  <c r="O27" i="64"/>
  <c r="N27" i="64"/>
  <c r="M27" i="64"/>
  <c r="H27" i="64"/>
  <c r="G27" i="64"/>
  <c r="D27" i="64"/>
  <c r="C27" i="64"/>
  <c r="R26" i="64"/>
  <c r="Q26" i="64"/>
  <c r="P26" i="64"/>
  <c r="O26" i="64"/>
  <c r="N26" i="64"/>
  <c r="M26" i="64"/>
  <c r="H26" i="64"/>
  <c r="G26" i="64"/>
  <c r="D26" i="64"/>
  <c r="C26" i="64"/>
  <c r="R25" i="64"/>
  <c r="Q25" i="64"/>
  <c r="P25" i="64"/>
  <c r="O25" i="64"/>
  <c r="N25" i="64"/>
  <c r="M25" i="64"/>
  <c r="H25" i="64"/>
  <c r="G25" i="64"/>
  <c r="D25" i="64"/>
  <c r="C25" i="64"/>
  <c r="R24" i="64"/>
  <c r="Q24" i="64"/>
  <c r="P24" i="64"/>
  <c r="O24" i="64"/>
  <c r="N24" i="64"/>
  <c r="M24" i="64"/>
  <c r="H24" i="64"/>
  <c r="G24" i="64"/>
  <c r="D24" i="64"/>
  <c r="C24" i="64"/>
  <c r="R23" i="64"/>
  <c r="Q23" i="64"/>
  <c r="P23" i="64"/>
  <c r="O23" i="64"/>
  <c r="N23" i="64"/>
  <c r="M23" i="64"/>
  <c r="H23" i="64"/>
  <c r="G23" i="64"/>
  <c r="D23" i="64"/>
  <c r="C23" i="64"/>
  <c r="R22" i="64"/>
  <c r="P22" i="64"/>
  <c r="O22" i="64"/>
  <c r="N22" i="64"/>
  <c r="M22" i="64"/>
  <c r="H22" i="64"/>
  <c r="G22" i="64"/>
  <c r="D22" i="64"/>
  <c r="C22" i="64"/>
  <c r="R21" i="64"/>
  <c r="Q21" i="64"/>
  <c r="P21" i="64"/>
  <c r="N21" i="64"/>
  <c r="M21" i="64"/>
  <c r="H21" i="64"/>
  <c r="G21" i="64"/>
  <c r="D21" i="64"/>
  <c r="C21" i="64"/>
  <c r="R20" i="64"/>
  <c r="Q20" i="64"/>
  <c r="P20" i="64"/>
  <c r="O20" i="64"/>
  <c r="N20" i="64"/>
  <c r="M20" i="64"/>
  <c r="H20" i="64"/>
  <c r="G20" i="64"/>
  <c r="D20" i="64"/>
  <c r="C20" i="64"/>
  <c r="R19" i="64"/>
  <c r="Q19" i="64"/>
  <c r="P19" i="64"/>
  <c r="O19" i="64"/>
  <c r="N19" i="64"/>
  <c r="M19" i="64"/>
  <c r="H19" i="64"/>
  <c r="G19" i="64"/>
  <c r="D19" i="64"/>
  <c r="C19" i="64"/>
  <c r="R18" i="64"/>
  <c r="Q18" i="64"/>
  <c r="P18" i="64"/>
  <c r="O18" i="64"/>
  <c r="N18" i="64"/>
  <c r="M18" i="64"/>
  <c r="H18" i="64"/>
  <c r="G18" i="64"/>
  <c r="D18" i="64"/>
  <c r="C18" i="64"/>
  <c r="R17" i="64"/>
  <c r="P17" i="64"/>
  <c r="O17" i="64"/>
  <c r="N17" i="64"/>
  <c r="M17" i="64"/>
  <c r="H17" i="64"/>
  <c r="G17" i="64"/>
  <c r="D17" i="64"/>
  <c r="C17" i="64"/>
  <c r="R16" i="64"/>
  <c r="P16" i="64"/>
  <c r="O16" i="64"/>
  <c r="N16" i="64"/>
  <c r="M16" i="64"/>
  <c r="H16" i="64"/>
  <c r="G16" i="64"/>
  <c r="D16" i="64"/>
  <c r="C16" i="64"/>
  <c r="R15" i="64"/>
  <c r="Q15" i="64"/>
  <c r="P15" i="64"/>
  <c r="O15" i="64"/>
  <c r="N15" i="64"/>
  <c r="M15" i="64"/>
  <c r="H15" i="64"/>
  <c r="G15" i="64"/>
  <c r="D15" i="64"/>
  <c r="C15" i="64"/>
  <c r="R14" i="64"/>
  <c r="Q14" i="64"/>
  <c r="P14" i="64"/>
  <c r="O14" i="64"/>
  <c r="N14" i="64"/>
  <c r="M14" i="64"/>
  <c r="H14" i="64"/>
  <c r="G14" i="64"/>
  <c r="D14" i="64"/>
  <c r="C14" i="64"/>
  <c r="R13" i="64"/>
  <c r="Q13" i="64"/>
  <c r="P13" i="64"/>
  <c r="O13" i="64"/>
  <c r="N13" i="64"/>
  <c r="M13" i="64"/>
  <c r="H13" i="64"/>
  <c r="G13" i="64"/>
  <c r="D13" i="64"/>
  <c r="C13" i="64"/>
  <c r="R12" i="64"/>
  <c r="Q12" i="64"/>
  <c r="P12" i="64"/>
  <c r="O12" i="64"/>
  <c r="N12" i="64"/>
  <c r="M12" i="64"/>
  <c r="H12" i="64"/>
  <c r="G12" i="64"/>
  <c r="D12" i="64"/>
  <c r="C12" i="64"/>
  <c r="R11" i="64"/>
  <c r="Q11" i="64"/>
  <c r="P11" i="64"/>
  <c r="O11" i="64"/>
  <c r="N11" i="64"/>
  <c r="M11" i="64"/>
  <c r="H11" i="64"/>
  <c r="G11" i="64"/>
  <c r="D11" i="64"/>
  <c r="C11" i="64"/>
  <c r="R10" i="64"/>
  <c r="Q10" i="64"/>
  <c r="P10" i="64"/>
  <c r="O10" i="64"/>
  <c r="N10" i="64"/>
  <c r="M10" i="64"/>
  <c r="H10" i="64"/>
  <c r="G10" i="64"/>
  <c r="D10" i="64"/>
  <c r="C10" i="64"/>
  <c r="R9" i="64"/>
  <c r="Q9" i="64"/>
  <c r="P9" i="64"/>
  <c r="O9" i="64"/>
  <c r="N9" i="64"/>
  <c r="M9" i="64"/>
  <c r="H9" i="64"/>
  <c r="G9" i="64"/>
  <c r="D9" i="64"/>
  <c r="C9" i="64"/>
  <c r="R8" i="64"/>
  <c r="Q8" i="64"/>
  <c r="P8" i="64"/>
  <c r="O8" i="64"/>
  <c r="N8" i="64"/>
  <c r="M8" i="64"/>
  <c r="H8" i="64"/>
  <c r="G8" i="64"/>
  <c r="D8" i="64"/>
  <c r="C8" i="64"/>
  <c r="R7" i="64"/>
  <c r="P7" i="64"/>
  <c r="O7" i="64"/>
  <c r="N7" i="64"/>
  <c r="M7" i="64"/>
  <c r="H7" i="64"/>
  <c r="G7" i="64"/>
  <c r="D7" i="64"/>
  <c r="C7" i="64"/>
  <c r="R6" i="64"/>
  <c r="P6" i="64"/>
  <c r="O6" i="64"/>
  <c r="N6" i="64"/>
  <c r="M6" i="64"/>
  <c r="H6" i="64"/>
  <c r="G6" i="64"/>
  <c r="D6" i="64"/>
  <c r="C6" i="64"/>
  <c r="R5" i="64"/>
  <c r="P5" i="64"/>
  <c r="O5" i="64"/>
  <c r="N5" i="64"/>
  <c r="M5" i="64"/>
  <c r="H5" i="64"/>
  <c r="G5" i="64"/>
  <c r="D5" i="64"/>
  <c r="C5" i="64"/>
  <c r="R4" i="64"/>
  <c r="P4" i="64"/>
  <c r="O4" i="64"/>
  <c r="N4" i="64"/>
  <c r="M4" i="64"/>
  <c r="H4" i="64"/>
  <c r="G4" i="64"/>
  <c r="D4" i="64"/>
  <c r="C4" i="64"/>
  <c r="S3" i="64"/>
  <c r="R3" i="64"/>
  <c r="P3" i="64"/>
  <c r="O3" i="64"/>
  <c r="M3" i="64"/>
  <c r="H3" i="64"/>
  <c r="G3" i="64"/>
  <c r="D3" i="64"/>
  <c r="C3" i="64"/>
  <c r="S2" i="64"/>
  <c r="R2" i="64"/>
  <c r="P2" i="64"/>
  <c r="O2" i="64"/>
  <c r="M2" i="64"/>
  <c r="H2" i="64"/>
  <c r="G2" i="64"/>
  <c r="D2" i="64"/>
  <c r="C2" i="64"/>
  <c r="R29" i="63"/>
  <c r="P29" i="63"/>
  <c r="O29" i="63"/>
  <c r="N29" i="63"/>
  <c r="M29" i="63"/>
  <c r="H29" i="63"/>
  <c r="G29" i="63"/>
  <c r="D29" i="63"/>
  <c r="C29" i="63"/>
  <c r="R28" i="63"/>
  <c r="Q28" i="63"/>
  <c r="P28" i="63"/>
  <c r="O28" i="63"/>
  <c r="M28" i="63"/>
  <c r="H28" i="63"/>
  <c r="G28" i="63"/>
  <c r="D28" i="63"/>
  <c r="C28" i="63"/>
  <c r="R27" i="63"/>
  <c r="P27" i="63"/>
  <c r="O27" i="63"/>
  <c r="N27" i="63"/>
  <c r="M27" i="63"/>
  <c r="H27" i="63"/>
  <c r="G27" i="63"/>
  <c r="D27" i="63"/>
  <c r="C27" i="63"/>
  <c r="R26" i="63"/>
  <c r="Q26" i="63"/>
  <c r="P26" i="63"/>
  <c r="O26" i="63"/>
  <c r="N26" i="63"/>
  <c r="M26" i="63"/>
  <c r="H26" i="63"/>
  <c r="G26" i="63"/>
  <c r="D26" i="63"/>
  <c r="C26" i="63"/>
  <c r="R25" i="63"/>
  <c r="Q25" i="63"/>
  <c r="P25" i="63"/>
  <c r="O25" i="63"/>
  <c r="N25" i="63"/>
  <c r="M25" i="63"/>
  <c r="H25" i="63"/>
  <c r="G25" i="63"/>
  <c r="D25" i="63"/>
  <c r="C25" i="63"/>
  <c r="R24" i="63"/>
  <c r="Q24" i="63"/>
  <c r="P24" i="63"/>
  <c r="O24" i="63"/>
  <c r="N24" i="63"/>
  <c r="M24" i="63"/>
  <c r="H24" i="63"/>
  <c r="G24" i="63"/>
  <c r="D24" i="63"/>
  <c r="C24" i="63"/>
  <c r="R23" i="63"/>
  <c r="Q23" i="63"/>
  <c r="P23" i="63"/>
  <c r="O23" i="63"/>
  <c r="N23" i="63"/>
  <c r="M23" i="63"/>
  <c r="H23" i="63"/>
  <c r="G23" i="63"/>
  <c r="D23" i="63"/>
  <c r="C23" i="63"/>
  <c r="R22" i="63"/>
  <c r="P22" i="63"/>
  <c r="O22" i="63"/>
  <c r="N22" i="63"/>
  <c r="M22" i="63"/>
  <c r="H22" i="63"/>
  <c r="G22" i="63"/>
  <c r="D22" i="63"/>
  <c r="C22" i="63"/>
  <c r="R21" i="63"/>
  <c r="Q21" i="63"/>
  <c r="P21" i="63"/>
  <c r="N21" i="63"/>
  <c r="M21" i="63"/>
  <c r="H21" i="63"/>
  <c r="G21" i="63"/>
  <c r="D21" i="63"/>
  <c r="C21" i="63"/>
  <c r="R20" i="63"/>
  <c r="Q20" i="63"/>
  <c r="P20" i="63"/>
  <c r="O20" i="63"/>
  <c r="N20" i="63"/>
  <c r="M20" i="63"/>
  <c r="H20" i="63"/>
  <c r="G20" i="63"/>
  <c r="D20" i="63"/>
  <c r="C20" i="63"/>
  <c r="R19" i="63"/>
  <c r="Q19" i="63"/>
  <c r="P19" i="63"/>
  <c r="O19" i="63"/>
  <c r="N19" i="63"/>
  <c r="M19" i="63"/>
  <c r="H19" i="63"/>
  <c r="G19" i="63"/>
  <c r="D19" i="63"/>
  <c r="C19" i="63"/>
  <c r="R18" i="63"/>
  <c r="Q18" i="63"/>
  <c r="P18" i="63"/>
  <c r="O18" i="63"/>
  <c r="N18" i="63"/>
  <c r="M18" i="63"/>
  <c r="H18" i="63"/>
  <c r="G18" i="63"/>
  <c r="D18" i="63"/>
  <c r="C18" i="63"/>
  <c r="R17" i="63"/>
  <c r="Q17" i="63"/>
  <c r="P17" i="63"/>
  <c r="O17" i="63"/>
  <c r="N17" i="63"/>
  <c r="M17" i="63"/>
  <c r="H17" i="63"/>
  <c r="G17" i="63"/>
  <c r="D17" i="63"/>
  <c r="C17" i="63"/>
  <c r="R16" i="63"/>
  <c r="P16" i="63"/>
  <c r="O16" i="63"/>
  <c r="N16" i="63"/>
  <c r="M16" i="63"/>
  <c r="H16" i="63"/>
  <c r="G16" i="63"/>
  <c r="D16" i="63"/>
  <c r="C16" i="63"/>
  <c r="R15" i="63"/>
  <c r="P15" i="63"/>
  <c r="O15" i="63"/>
  <c r="N15" i="63"/>
  <c r="M15" i="63"/>
  <c r="H15" i="63"/>
  <c r="G15" i="63"/>
  <c r="D15" i="63"/>
  <c r="C15" i="63"/>
  <c r="R14" i="63"/>
  <c r="P14" i="63"/>
  <c r="O14" i="63"/>
  <c r="M14" i="63"/>
  <c r="H14" i="63"/>
  <c r="G14" i="63"/>
  <c r="D14" i="63"/>
  <c r="C14" i="63"/>
  <c r="R13" i="63"/>
  <c r="P13" i="63"/>
  <c r="O13" i="63"/>
  <c r="M13" i="63"/>
  <c r="H13" i="63"/>
  <c r="G13" i="63"/>
  <c r="D13" i="63"/>
  <c r="C13" i="63"/>
  <c r="R12" i="63"/>
  <c r="Q12" i="63"/>
  <c r="P12" i="63"/>
  <c r="O12" i="63"/>
  <c r="N12" i="63"/>
  <c r="M12" i="63"/>
  <c r="H12" i="63"/>
  <c r="G12" i="63"/>
  <c r="D12" i="63"/>
  <c r="C12" i="63"/>
  <c r="R11" i="63"/>
  <c r="Q11" i="63"/>
  <c r="P11" i="63"/>
  <c r="O11" i="63"/>
  <c r="N11" i="63"/>
  <c r="M11" i="63"/>
  <c r="H11" i="63"/>
  <c r="G11" i="63"/>
  <c r="D11" i="63"/>
  <c r="C11" i="63"/>
  <c r="R10" i="63"/>
  <c r="Q10" i="63"/>
  <c r="P10" i="63"/>
  <c r="O10" i="63"/>
  <c r="N10" i="63"/>
  <c r="M10" i="63"/>
  <c r="H10" i="63"/>
  <c r="G10" i="63"/>
  <c r="D10" i="63"/>
  <c r="C10" i="63"/>
  <c r="R9" i="63"/>
  <c r="Q9" i="63"/>
  <c r="P9" i="63"/>
  <c r="O9" i="63"/>
  <c r="N9" i="63"/>
  <c r="M9" i="63"/>
  <c r="H9" i="63"/>
  <c r="G9" i="63"/>
  <c r="D9" i="63"/>
  <c r="C9" i="63"/>
  <c r="R8" i="63"/>
  <c r="Q8" i="63"/>
  <c r="P8" i="63"/>
  <c r="O8" i="63"/>
  <c r="N8" i="63"/>
  <c r="M8" i="63"/>
  <c r="H8" i="63"/>
  <c r="G8" i="63"/>
  <c r="D8" i="63"/>
  <c r="C8" i="63"/>
  <c r="R7" i="63"/>
  <c r="P7" i="63"/>
  <c r="O7" i="63"/>
  <c r="N7" i="63"/>
  <c r="M7" i="63"/>
  <c r="H7" i="63"/>
  <c r="G7" i="63"/>
  <c r="D7" i="63"/>
  <c r="C7" i="63"/>
  <c r="R6" i="63"/>
  <c r="P6" i="63"/>
  <c r="O6" i="63"/>
  <c r="N6" i="63"/>
  <c r="M6" i="63"/>
  <c r="H6" i="63"/>
  <c r="G6" i="63"/>
  <c r="D6" i="63"/>
  <c r="C6" i="63"/>
  <c r="R5" i="63"/>
  <c r="P5" i="63"/>
  <c r="O5" i="63"/>
  <c r="N5" i="63"/>
  <c r="M5" i="63"/>
  <c r="H5" i="63"/>
  <c r="G5" i="63"/>
  <c r="D5" i="63"/>
  <c r="C5" i="63"/>
  <c r="R4" i="63"/>
  <c r="P4" i="63"/>
  <c r="O4" i="63"/>
  <c r="N4" i="63"/>
  <c r="M4" i="63"/>
  <c r="H4" i="63"/>
  <c r="G4" i="63"/>
  <c r="D4" i="63"/>
  <c r="C4" i="63"/>
  <c r="R3" i="63"/>
  <c r="Q3" i="63"/>
  <c r="P3" i="63"/>
  <c r="O3" i="63"/>
  <c r="M3" i="63"/>
  <c r="H3" i="63"/>
  <c r="G3" i="63"/>
  <c r="D3" i="63"/>
  <c r="C3" i="63"/>
  <c r="S2" i="63"/>
  <c r="R2" i="63"/>
  <c r="P2" i="63"/>
  <c r="O2" i="63"/>
  <c r="M2" i="63"/>
  <c r="H2" i="63"/>
  <c r="G2" i="63"/>
  <c r="D2" i="63"/>
  <c r="C2" i="63"/>
  <c r="B31" i="63" l="1"/>
  <c r="B29" i="61"/>
  <c r="B28" i="61"/>
  <c r="B31" i="60"/>
  <c r="B30" i="63"/>
  <c r="Q32" i="61"/>
  <c r="Q29" i="61"/>
  <c r="B30" i="61"/>
  <c r="Q30" i="61"/>
  <c r="B33" i="60"/>
  <c r="B32" i="63"/>
  <c r="Q32" i="60"/>
  <c r="Q32" i="62"/>
  <c r="E4" i="62"/>
  <c r="F4" i="62" s="1"/>
  <c r="S4" i="62" s="1"/>
  <c r="E16" i="62"/>
  <c r="F16" i="62" s="1"/>
  <c r="N16" i="62" s="1"/>
  <c r="E23" i="62"/>
  <c r="F23" i="62" s="1"/>
  <c r="S23" i="62" s="1"/>
  <c r="E30" i="62"/>
  <c r="F30" i="62" s="1"/>
  <c r="B31" i="62"/>
  <c r="B31" i="61"/>
  <c r="E8" i="62"/>
  <c r="F8" i="62" s="1"/>
  <c r="S8" i="62" s="1"/>
  <c r="E10" i="62"/>
  <c r="F10" i="62" s="1"/>
  <c r="S10" i="62" s="1"/>
  <c r="E12" i="62"/>
  <c r="F12" i="62" s="1"/>
  <c r="S12" i="62" s="1"/>
  <c r="E14" i="62"/>
  <c r="F14" i="62" s="1"/>
  <c r="S14" i="62" s="1"/>
  <c r="E20" i="62"/>
  <c r="F20" i="62" s="1"/>
  <c r="S20" i="62" s="1"/>
  <c r="E24" i="62"/>
  <c r="F24" i="62" s="1"/>
  <c r="S24" i="62" s="1"/>
  <c r="E26" i="62"/>
  <c r="F26" i="62" s="1"/>
  <c r="E28" i="62"/>
  <c r="F28" i="62" s="1"/>
  <c r="S28" i="62" s="1"/>
  <c r="B33" i="62"/>
  <c r="B32" i="60"/>
  <c r="E2" i="62"/>
  <c r="F2" i="62" s="1"/>
  <c r="N2" i="62" s="1"/>
  <c r="E6" i="62"/>
  <c r="F6" i="62" s="1"/>
  <c r="S6" i="62" s="1"/>
  <c r="E18" i="62"/>
  <c r="F18" i="62" s="1"/>
  <c r="B33" i="61"/>
  <c r="E3" i="62"/>
  <c r="F3" i="62" s="1"/>
  <c r="E7" i="62"/>
  <c r="F7" i="62" s="1"/>
  <c r="S7" i="62" s="1"/>
  <c r="E11" i="62"/>
  <c r="F11" i="62" s="1"/>
  <c r="S11" i="62" s="1"/>
  <c r="E15" i="62"/>
  <c r="F15" i="62" s="1"/>
  <c r="E19" i="62"/>
  <c r="F19" i="62" s="1"/>
  <c r="S19" i="62" s="1"/>
  <c r="E22" i="62"/>
  <c r="F22" i="62" s="1"/>
  <c r="S22" i="62" s="1"/>
  <c r="E27" i="62"/>
  <c r="F27" i="62" s="1"/>
  <c r="S27" i="62" s="1"/>
  <c r="B32" i="62"/>
  <c r="I19" i="62"/>
  <c r="J19" i="62" s="1"/>
  <c r="I23" i="62"/>
  <c r="J23" i="62" s="1"/>
  <c r="I4" i="62"/>
  <c r="J4" i="62" s="1"/>
  <c r="B4" i="62" s="1"/>
  <c r="I8" i="62"/>
  <c r="J8" i="62" s="1"/>
  <c r="I12" i="62"/>
  <c r="J12" i="62" s="1"/>
  <c r="I3" i="62"/>
  <c r="J3" i="62" s="1"/>
  <c r="I7" i="62"/>
  <c r="J7" i="62" s="1"/>
  <c r="I11" i="62"/>
  <c r="J11" i="62" s="1"/>
  <c r="I15" i="62"/>
  <c r="J15" i="62" s="1"/>
  <c r="I16" i="62"/>
  <c r="J16" i="62" s="1"/>
  <c r="I20" i="62"/>
  <c r="J20" i="62" s="1"/>
  <c r="I24" i="62"/>
  <c r="J24" i="62" s="1"/>
  <c r="I28" i="62"/>
  <c r="J28" i="62" s="1"/>
  <c r="I2" i="62"/>
  <c r="J2" i="62" s="1"/>
  <c r="I27" i="62"/>
  <c r="J27" i="62" s="1"/>
  <c r="E5" i="62"/>
  <c r="F5" i="62" s="1"/>
  <c r="E9" i="62"/>
  <c r="F9" i="62" s="1"/>
  <c r="S9" i="62" s="1"/>
  <c r="I10" i="62"/>
  <c r="J10" i="62" s="1"/>
  <c r="E13" i="62"/>
  <c r="F13" i="62" s="1"/>
  <c r="S13" i="62" s="1"/>
  <c r="I14" i="62"/>
  <c r="J14" i="62" s="1"/>
  <c r="I17" i="62"/>
  <c r="J17" i="62" s="1"/>
  <c r="E21" i="62"/>
  <c r="F21" i="62" s="1"/>
  <c r="I22" i="62"/>
  <c r="J22" i="62" s="1"/>
  <c r="I25" i="62"/>
  <c r="J25" i="62" s="1"/>
  <c r="E29" i="62"/>
  <c r="F29" i="62" s="1"/>
  <c r="I30" i="62"/>
  <c r="J30" i="62" s="1"/>
  <c r="P35" i="62"/>
  <c r="E12" i="10" s="1"/>
  <c r="I5" i="62"/>
  <c r="J5" i="62" s="1"/>
  <c r="I9" i="62"/>
  <c r="J9" i="62" s="1"/>
  <c r="I13" i="62"/>
  <c r="J13" i="62" s="1"/>
  <c r="E17" i="62"/>
  <c r="F17" i="62" s="1"/>
  <c r="I18" i="62"/>
  <c r="J18" i="62" s="1"/>
  <c r="I21" i="62"/>
  <c r="J21" i="62" s="1"/>
  <c r="E25" i="62"/>
  <c r="F25" i="62" s="1"/>
  <c r="S25" i="62" s="1"/>
  <c r="I26" i="62"/>
  <c r="J26" i="62" s="1"/>
  <c r="I29" i="62"/>
  <c r="J29" i="62" s="1"/>
  <c r="W37" i="44"/>
  <c r="X37" i="44" s="1"/>
  <c r="W36" i="44"/>
  <c r="X36" i="44" s="1"/>
  <c r="Q2" i="62"/>
  <c r="N3" i="62"/>
  <c r="Q4" i="62"/>
  <c r="Q5" i="62"/>
  <c r="Q6" i="62"/>
  <c r="S17" i="62"/>
  <c r="O20" i="62"/>
  <c r="S15" i="62"/>
  <c r="S16" i="62"/>
  <c r="S18" i="62"/>
  <c r="Q23" i="62"/>
  <c r="O22" i="62"/>
  <c r="S30" i="62"/>
  <c r="R35" i="62"/>
  <c r="G12" i="10" s="1"/>
  <c r="I6" i="62"/>
  <c r="J6" i="62" s="1"/>
  <c r="Q21" i="62"/>
  <c r="I19" i="64"/>
  <c r="J19" i="64" s="1"/>
  <c r="E23" i="64"/>
  <c r="F23" i="64" s="1"/>
  <c r="S23" i="64" s="1"/>
  <c r="E27" i="64"/>
  <c r="F27" i="64" s="1"/>
  <c r="S27" i="64" s="1"/>
  <c r="I11" i="65"/>
  <c r="J11" i="65" s="1"/>
  <c r="I20" i="65"/>
  <c r="J20" i="65" s="1"/>
  <c r="I22" i="65"/>
  <c r="J22" i="65" s="1"/>
  <c r="E23" i="65"/>
  <c r="F23" i="65" s="1"/>
  <c r="S23" i="65" s="1"/>
  <c r="I24" i="65"/>
  <c r="J24" i="65" s="1"/>
  <c r="I3" i="63"/>
  <c r="J3" i="63" s="1"/>
  <c r="I7" i="63"/>
  <c r="J7" i="63" s="1"/>
  <c r="I11" i="63"/>
  <c r="J11" i="63" s="1"/>
  <c r="I19" i="63"/>
  <c r="J19" i="63" s="1"/>
  <c r="E24" i="63"/>
  <c r="F24" i="63" s="1"/>
  <c r="S24" i="63" s="1"/>
  <c r="E8" i="64"/>
  <c r="F8" i="64" s="1"/>
  <c r="S8" i="64" s="1"/>
  <c r="I11" i="64"/>
  <c r="J11" i="64" s="1"/>
  <c r="E11" i="65"/>
  <c r="F11" i="65" s="1"/>
  <c r="E2" i="63"/>
  <c r="F2" i="63" s="1"/>
  <c r="N2" i="63" s="1"/>
  <c r="I10" i="63"/>
  <c r="J10" i="63" s="1"/>
  <c r="I14" i="63"/>
  <c r="J14" i="63" s="1"/>
  <c r="I18" i="63"/>
  <c r="J18" i="63" s="1"/>
  <c r="I20" i="63"/>
  <c r="J20" i="63" s="1"/>
  <c r="I22" i="63"/>
  <c r="J22" i="63" s="1"/>
  <c r="I26" i="63"/>
  <c r="J26" i="63" s="1"/>
  <c r="I2" i="64"/>
  <c r="J2" i="64" s="1"/>
  <c r="E5" i="64"/>
  <c r="F5" i="64" s="1"/>
  <c r="S5" i="64" s="1"/>
  <c r="E7" i="64"/>
  <c r="F7" i="64" s="1"/>
  <c r="S7" i="64" s="1"/>
  <c r="E15" i="64"/>
  <c r="F15" i="64" s="1"/>
  <c r="S15" i="64" s="1"/>
  <c r="E19" i="64"/>
  <c r="F19" i="64" s="1"/>
  <c r="S19" i="64" s="1"/>
  <c r="E20" i="64"/>
  <c r="F20" i="64" s="1"/>
  <c r="S20" i="64" s="1"/>
  <c r="I21" i="64"/>
  <c r="J21" i="64" s="1"/>
  <c r="E24" i="64"/>
  <c r="F24" i="64" s="1"/>
  <c r="S24" i="64" s="1"/>
  <c r="I25" i="64"/>
  <c r="J25" i="64" s="1"/>
  <c r="I27" i="64"/>
  <c r="J27" i="64" s="1"/>
  <c r="I23" i="65"/>
  <c r="J23" i="65" s="1"/>
  <c r="I17" i="63"/>
  <c r="J17" i="63" s="1"/>
  <c r="I23" i="63"/>
  <c r="J23" i="63" s="1"/>
  <c r="E3" i="64"/>
  <c r="F3" i="64" s="1"/>
  <c r="I8" i="64"/>
  <c r="J8" i="64" s="1"/>
  <c r="E8" i="65"/>
  <c r="F8" i="65" s="1"/>
  <c r="S8" i="65" s="1"/>
  <c r="I9" i="65"/>
  <c r="J9" i="65" s="1"/>
  <c r="I27" i="63"/>
  <c r="J27" i="63" s="1"/>
  <c r="I28" i="64"/>
  <c r="J28" i="64" s="1"/>
  <c r="E12" i="65"/>
  <c r="F12" i="65" s="1"/>
  <c r="S12" i="65" s="1"/>
  <c r="I13" i="65"/>
  <c r="J13" i="65" s="1"/>
  <c r="E16" i="65"/>
  <c r="F16" i="65" s="1"/>
  <c r="I17" i="65"/>
  <c r="J17" i="65" s="1"/>
  <c r="I19" i="65"/>
  <c r="J19" i="65" s="1"/>
  <c r="I2" i="63"/>
  <c r="J2" i="63" s="1"/>
  <c r="Q2" i="63" s="1"/>
  <c r="E3" i="63"/>
  <c r="F3" i="63" s="1"/>
  <c r="S3" i="63" s="1"/>
  <c r="E5" i="63"/>
  <c r="F5" i="63" s="1"/>
  <c r="S5" i="63" s="1"/>
  <c r="E7" i="63"/>
  <c r="F7" i="63" s="1"/>
  <c r="E9" i="63"/>
  <c r="F9" i="63" s="1"/>
  <c r="E11" i="63"/>
  <c r="F11" i="63" s="1"/>
  <c r="E13" i="63"/>
  <c r="F13" i="63" s="1"/>
  <c r="E27" i="63"/>
  <c r="F27" i="63" s="1"/>
  <c r="E29" i="63"/>
  <c r="F29" i="63" s="1"/>
  <c r="I3" i="64"/>
  <c r="J3" i="64" s="1"/>
  <c r="I7" i="64"/>
  <c r="J7" i="64" s="1"/>
  <c r="E12" i="64"/>
  <c r="F12" i="64" s="1"/>
  <c r="I13" i="64"/>
  <c r="J13" i="64" s="1"/>
  <c r="E16" i="64"/>
  <c r="F16" i="64" s="1"/>
  <c r="I17" i="64"/>
  <c r="J17" i="64" s="1"/>
  <c r="E19" i="65"/>
  <c r="F19" i="65" s="1"/>
  <c r="I3" i="65"/>
  <c r="J3" i="65" s="1"/>
  <c r="E4" i="65"/>
  <c r="F4" i="65" s="1"/>
  <c r="I15" i="63"/>
  <c r="J15" i="63" s="1"/>
  <c r="E18" i="63"/>
  <c r="F18" i="63" s="1"/>
  <c r="S18" i="63" s="1"/>
  <c r="I24" i="63"/>
  <c r="J24" i="63" s="1"/>
  <c r="I12" i="64"/>
  <c r="J12" i="64" s="1"/>
  <c r="I16" i="64"/>
  <c r="J16" i="64" s="1"/>
  <c r="E28" i="64"/>
  <c r="F28" i="64" s="1"/>
  <c r="I29" i="64"/>
  <c r="J29" i="64" s="1"/>
  <c r="E2" i="65"/>
  <c r="F2" i="65" s="1"/>
  <c r="R31" i="65"/>
  <c r="G16" i="10" s="1"/>
  <c r="I4" i="65"/>
  <c r="J4" i="65" s="1"/>
  <c r="I6" i="65"/>
  <c r="J6" i="65" s="1"/>
  <c r="E7" i="65"/>
  <c r="F7" i="65" s="1"/>
  <c r="S7" i="65" s="1"/>
  <c r="I8" i="65"/>
  <c r="J8" i="65" s="1"/>
  <c r="E20" i="65"/>
  <c r="F20" i="65" s="1"/>
  <c r="S20" i="65" s="1"/>
  <c r="I21" i="65"/>
  <c r="J21" i="65" s="1"/>
  <c r="E24" i="65"/>
  <c r="F24" i="65" s="1"/>
  <c r="S24" i="65" s="1"/>
  <c r="I5" i="63"/>
  <c r="J5" i="63" s="1"/>
  <c r="E6" i="63"/>
  <c r="F6" i="63" s="1"/>
  <c r="S6" i="63" s="1"/>
  <c r="I9" i="63"/>
  <c r="J9" i="63" s="1"/>
  <c r="E15" i="63"/>
  <c r="F15" i="63" s="1"/>
  <c r="E17" i="63"/>
  <c r="F17" i="63" s="1"/>
  <c r="S17" i="63" s="1"/>
  <c r="E19" i="63"/>
  <c r="F19" i="63" s="1"/>
  <c r="S19" i="63" s="1"/>
  <c r="E20" i="63"/>
  <c r="F20" i="63" s="1"/>
  <c r="S20" i="63" s="1"/>
  <c r="E6" i="64"/>
  <c r="F6" i="64" s="1"/>
  <c r="S6" i="64" s="1"/>
  <c r="I15" i="64"/>
  <c r="J15" i="64" s="1"/>
  <c r="I20" i="64"/>
  <c r="J20" i="64" s="1"/>
  <c r="I22" i="64"/>
  <c r="J22" i="64" s="1"/>
  <c r="I24" i="64"/>
  <c r="J24" i="64" s="1"/>
  <c r="I2" i="65"/>
  <c r="J2" i="65" s="1"/>
  <c r="I7" i="65"/>
  <c r="J7" i="65" s="1"/>
  <c r="I12" i="65"/>
  <c r="J12" i="65" s="1"/>
  <c r="E15" i="65"/>
  <c r="F15" i="65" s="1"/>
  <c r="I16" i="65"/>
  <c r="J16" i="65" s="1"/>
  <c r="I13" i="63"/>
  <c r="J13" i="63" s="1"/>
  <c r="E23" i="63"/>
  <c r="F23" i="63" s="1"/>
  <c r="I29" i="63"/>
  <c r="J29" i="63" s="1"/>
  <c r="E11" i="64"/>
  <c r="F11" i="64" s="1"/>
  <c r="S11" i="64" s="1"/>
  <c r="I23" i="64"/>
  <c r="J23" i="64" s="1"/>
  <c r="E3" i="65"/>
  <c r="F3" i="65" s="1"/>
  <c r="I15" i="65"/>
  <c r="J15" i="65" s="1"/>
  <c r="E4" i="63"/>
  <c r="F4" i="63" s="1"/>
  <c r="I8" i="63"/>
  <c r="J8" i="63" s="1"/>
  <c r="I12" i="63"/>
  <c r="J12" i="63" s="1"/>
  <c r="I16" i="63"/>
  <c r="J16" i="63" s="1"/>
  <c r="I21" i="63"/>
  <c r="J21" i="63" s="1"/>
  <c r="I25" i="63"/>
  <c r="J25" i="63" s="1"/>
  <c r="I28" i="63"/>
  <c r="J28" i="63" s="1"/>
  <c r="E2" i="64"/>
  <c r="F2" i="64" s="1"/>
  <c r="E4" i="64"/>
  <c r="F4" i="64" s="1"/>
  <c r="S4" i="64" s="1"/>
  <c r="E9" i="64"/>
  <c r="F9" i="64" s="1"/>
  <c r="S9" i="64" s="1"/>
  <c r="I10" i="64"/>
  <c r="J10" i="64" s="1"/>
  <c r="E14" i="64"/>
  <c r="F14" i="64" s="1"/>
  <c r="S14" i="64" s="1"/>
  <c r="E17" i="64"/>
  <c r="F17" i="64" s="1"/>
  <c r="I18" i="64"/>
  <c r="J18" i="64" s="1"/>
  <c r="E22" i="64"/>
  <c r="F22" i="64" s="1"/>
  <c r="S22" i="64" s="1"/>
  <c r="E25" i="64"/>
  <c r="F25" i="64" s="1"/>
  <c r="S25" i="64" s="1"/>
  <c r="I26" i="64"/>
  <c r="J26" i="64" s="1"/>
  <c r="E30" i="64"/>
  <c r="F30" i="64" s="1"/>
  <c r="E6" i="65"/>
  <c r="F6" i="65" s="1"/>
  <c r="E9" i="65"/>
  <c r="F9" i="65" s="1"/>
  <c r="S9" i="65" s="1"/>
  <c r="I10" i="65"/>
  <c r="J10" i="65" s="1"/>
  <c r="E14" i="65"/>
  <c r="F14" i="65" s="1"/>
  <c r="S14" i="65" s="1"/>
  <c r="E17" i="65"/>
  <c r="F17" i="65" s="1"/>
  <c r="I18" i="65"/>
  <c r="J18" i="65" s="1"/>
  <c r="E22" i="65"/>
  <c r="F22" i="65" s="1"/>
  <c r="E25" i="65"/>
  <c r="F25" i="65" s="1"/>
  <c r="I4" i="63"/>
  <c r="J4" i="63" s="1"/>
  <c r="I6" i="63"/>
  <c r="J6" i="63" s="1"/>
  <c r="E8" i="63"/>
  <c r="F8" i="63" s="1"/>
  <c r="S8" i="63" s="1"/>
  <c r="E10" i="63"/>
  <c r="F10" i="63" s="1"/>
  <c r="S10" i="63" s="1"/>
  <c r="E12" i="63"/>
  <c r="F12" i="63" s="1"/>
  <c r="S12" i="63" s="1"/>
  <c r="E14" i="63"/>
  <c r="F14" i="63" s="1"/>
  <c r="E16" i="63"/>
  <c r="F16" i="63" s="1"/>
  <c r="E21" i="63"/>
  <c r="F21" i="63" s="1"/>
  <c r="E22" i="63"/>
  <c r="F22" i="63" s="1"/>
  <c r="S22" i="63" s="1"/>
  <c r="E25" i="63"/>
  <c r="F25" i="63" s="1"/>
  <c r="S25" i="63" s="1"/>
  <c r="E26" i="63"/>
  <c r="F26" i="63" s="1"/>
  <c r="S26" i="63" s="1"/>
  <c r="E28" i="63"/>
  <c r="F28" i="63" s="1"/>
  <c r="I4" i="64"/>
  <c r="J4" i="64" s="1"/>
  <c r="E10" i="64"/>
  <c r="F10" i="64" s="1"/>
  <c r="E13" i="64"/>
  <c r="F13" i="64" s="1"/>
  <c r="I14" i="64"/>
  <c r="J14" i="64" s="1"/>
  <c r="E18" i="64"/>
  <c r="F18" i="64" s="1"/>
  <c r="S18" i="64" s="1"/>
  <c r="E21" i="64"/>
  <c r="F21" i="64" s="1"/>
  <c r="S21" i="64" s="1"/>
  <c r="E26" i="64"/>
  <c r="F26" i="64" s="1"/>
  <c r="S26" i="64" s="1"/>
  <c r="E29" i="64"/>
  <c r="F29" i="64" s="1"/>
  <c r="N29" i="64" s="1"/>
  <c r="I30" i="64"/>
  <c r="J30" i="64" s="1"/>
  <c r="E10" i="65"/>
  <c r="F10" i="65" s="1"/>
  <c r="E13" i="65"/>
  <c r="F13" i="65" s="1"/>
  <c r="I14" i="65"/>
  <c r="J14" i="65" s="1"/>
  <c r="E18" i="65"/>
  <c r="F18" i="65" s="1"/>
  <c r="S18" i="65" s="1"/>
  <c r="E21" i="65"/>
  <c r="F21" i="65" s="1"/>
  <c r="I25" i="65"/>
  <c r="J25" i="65" s="1"/>
  <c r="I5" i="65"/>
  <c r="J5" i="65" s="1"/>
  <c r="E5" i="65"/>
  <c r="F5" i="65" s="1"/>
  <c r="S5" i="65" s="1"/>
  <c r="S15" i="65"/>
  <c r="Q22" i="65"/>
  <c r="P31" i="65"/>
  <c r="E16" i="10" s="1"/>
  <c r="N3" i="64"/>
  <c r="P32" i="64"/>
  <c r="E15" i="10" s="1"/>
  <c r="L15" i="10" s="1"/>
  <c r="S16" i="64"/>
  <c r="R32" i="64"/>
  <c r="G15" i="10" s="1"/>
  <c r="I6" i="64"/>
  <c r="J6" i="64" s="1"/>
  <c r="S17" i="64"/>
  <c r="I5" i="64"/>
  <c r="J5" i="64" s="1"/>
  <c r="I9" i="64"/>
  <c r="J9" i="64" s="1"/>
  <c r="R34" i="63"/>
  <c r="P34" i="63"/>
  <c r="Q5" i="63"/>
  <c r="Q4" i="63"/>
  <c r="C3" i="60"/>
  <c r="D3" i="60"/>
  <c r="N4" i="60"/>
  <c r="N5" i="60"/>
  <c r="N6" i="60"/>
  <c r="N7" i="60"/>
  <c r="N8" i="60"/>
  <c r="N9" i="60"/>
  <c r="N10" i="60"/>
  <c r="N11" i="60"/>
  <c r="N12" i="60"/>
  <c r="N13" i="60"/>
  <c r="N14" i="60"/>
  <c r="N15" i="60"/>
  <c r="N17" i="60"/>
  <c r="N18" i="60"/>
  <c r="N19" i="60"/>
  <c r="N20" i="60"/>
  <c r="N21" i="60"/>
  <c r="N22" i="60"/>
  <c r="N23" i="60"/>
  <c r="N24" i="60"/>
  <c r="N25" i="60"/>
  <c r="N26" i="60"/>
  <c r="N27" i="60"/>
  <c r="N28" i="60"/>
  <c r="N29" i="60"/>
  <c r="N30" i="60"/>
  <c r="O2" i="60"/>
  <c r="O3" i="60"/>
  <c r="O4" i="60"/>
  <c r="O5" i="60"/>
  <c r="C6" i="60"/>
  <c r="D6" i="60"/>
  <c r="O6" i="60"/>
  <c r="C7" i="60"/>
  <c r="D7" i="60"/>
  <c r="O7" i="60"/>
  <c r="O8" i="60"/>
  <c r="O9" i="60"/>
  <c r="O10" i="60"/>
  <c r="O11" i="60"/>
  <c r="O12" i="60"/>
  <c r="O13" i="60"/>
  <c r="O14" i="60"/>
  <c r="O15" i="60"/>
  <c r="O16" i="60"/>
  <c r="O17" i="60"/>
  <c r="O18" i="60"/>
  <c r="O19" i="60"/>
  <c r="C20" i="60"/>
  <c r="D20" i="60"/>
  <c r="O21" i="60"/>
  <c r="C22" i="60"/>
  <c r="D22" i="60"/>
  <c r="O23" i="60"/>
  <c r="O24" i="60"/>
  <c r="O25" i="60"/>
  <c r="O26" i="60"/>
  <c r="O27" i="60"/>
  <c r="O28" i="60"/>
  <c r="O29" i="60"/>
  <c r="O30" i="60"/>
  <c r="P2" i="60"/>
  <c r="P3" i="60"/>
  <c r="P4" i="60"/>
  <c r="P5" i="60"/>
  <c r="P6" i="60"/>
  <c r="P7" i="60"/>
  <c r="P8" i="60"/>
  <c r="P9" i="60"/>
  <c r="P10" i="60"/>
  <c r="P11" i="60"/>
  <c r="P12" i="60"/>
  <c r="P13" i="60"/>
  <c r="P14" i="60"/>
  <c r="P15" i="60"/>
  <c r="P16" i="60"/>
  <c r="P17" i="60"/>
  <c r="P18" i="60"/>
  <c r="P19" i="60"/>
  <c r="P20" i="60"/>
  <c r="P21" i="60"/>
  <c r="P22" i="60"/>
  <c r="P23" i="60"/>
  <c r="P24" i="60"/>
  <c r="P25" i="60"/>
  <c r="P26" i="60"/>
  <c r="P27" i="60"/>
  <c r="P28" i="60"/>
  <c r="P29" i="60"/>
  <c r="P30" i="60"/>
  <c r="C2" i="60"/>
  <c r="D2" i="60"/>
  <c r="H2" i="60"/>
  <c r="G2" i="60"/>
  <c r="C4" i="60"/>
  <c r="D4" i="60"/>
  <c r="H4" i="60"/>
  <c r="G4" i="60"/>
  <c r="C5" i="60"/>
  <c r="D5" i="60"/>
  <c r="H5" i="60"/>
  <c r="G5" i="60"/>
  <c r="H6" i="60"/>
  <c r="G6" i="60"/>
  <c r="Q7" i="60"/>
  <c r="Q8" i="60"/>
  <c r="Q9" i="60"/>
  <c r="Q10" i="60"/>
  <c r="Q11" i="60"/>
  <c r="Q12" i="60"/>
  <c r="Q13" i="60"/>
  <c r="Q14" i="60"/>
  <c r="Q16" i="60"/>
  <c r="Q19" i="60"/>
  <c r="H20" i="60"/>
  <c r="G20" i="60"/>
  <c r="Q20" i="60"/>
  <c r="C21" i="60"/>
  <c r="D21" i="60"/>
  <c r="H21" i="60"/>
  <c r="G21" i="60"/>
  <c r="H22" i="60"/>
  <c r="G22" i="60"/>
  <c r="Q22" i="60"/>
  <c r="C23" i="60"/>
  <c r="D23" i="60"/>
  <c r="H23" i="60"/>
  <c r="G23" i="60"/>
  <c r="Q24" i="60"/>
  <c r="Q25" i="60"/>
  <c r="Q26" i="60"/>
  <c r="Q27" i="60"/>
  <c r="Q28" i="60"/>
  <c r="Q29" i="60"/>
  <c r="R2" i="60"/>
  <c r="R3" i="60"/>
  <c r="R4" i="60"/>
  <c r="R5" i="60"/>
  <c r="R6" i="60"/>
  <c r="R7" i="60"/>
  <c r="R8" i="60"/>
  <c r="R9" i="60"/>
  <c r="R10" i="60"/>
  <c r="R11" i="60"/>
  <c r="R12" i="60"/>
  <c r="R13" i="60"/>
  <c r="R14" i="60"/>
  <c r="R15" i="60"/>
  <c r="R16" i="60"/>
  <c r="R17" i="60"/>
  <c r="R18" i="60"/>
  <c r="R19" i="60"/>
  <c r="R20" i="60"/>
  <c r="R21" i="60"/>
  <c r="R22" i="60"/>
  <c r="R23" i="60"/>
  <c r="R24" i="60"/>
  <c r="R25" i="60"/>
  <c r="R26" i="60"/>
  <c r="R27" i="60"/>
  <c r="R28" i="60"/>
  <c r="R29" i="60"/>
  <c r="R30" i="60"/>
  <c r="S2" i="60"/>
  <c r="S3" i="60"/>
  <c r="S4" i="60"/>
  <c r="C8" i="60"/>
  <c r="D8" i="60"/>
  <c r="C9" i="60"/>
  <c r="D9" i="60"/>
  <c r="C10" i="60"/>
  <c r="D10" i="60"/>
  <c r="C11" i="60"/>
  <c r="D11" i="60"/>
  <c r="C12" i="60"/>
  <c r="D12" i="60"/>
  <c r="C13" i="60"/>
  <c r="D13" i="60"/>
  <c r="C14" i="60"/>
  <c r="D14" i="60"/>
  <c r="C15" i="60"/>
  <c r="D15" i="60"/>
  <c r="C16" i="60"/>
  <c r="D16" i="60"/>
  <c r="C17" i="60"/>
  <c r="D17" i="60"/>
  <c r="C18" i="60"/>
  <c r="D18" i="60"/>
  <c r="C19" i="60"/>
  <c r="D19" i="60"/>
  <c r="C24" i="60"/>
  <c r="D24" i="60"/>
  <c r="C25" i="60"/>
  <c r="D25" i="60"/>
  <c r="C26" i="60"/>
  <c r="D26" i="60"/>
  <c r="C27" i="60"/>
  <c r="D27" i="60"/>
  <c r="C28" i="60"/>
  <c r="D28" i="60"/>
  <c r="C29" i="60"/>
  <c r="D29" i="60"/>
  <c r="C30" i="60"/>
  <c r="D30" i="60"/>
  <c r="C3" i="61"/>
  <c r="D3" i="61"/>
  <c r="N4" i="61"/>
  <c r="N5" i="61"/>
  <c r="N6" i="61"/>
  <c r="N7" i="61"/>
  <c r="N8" i="61"/>
  <c r="N9" i="61"/>
  <c r="N10" i="61"/>
  <c r="N11" i="61"/>
  <c r="N12" i="61"/>
  <c r="N13" i="61"/>
  <c r="N14" i="61"/>
  <c r="N15" i="61"/>
  <c r="N17" i="61"/>
  <c r="N18" i="61"/>
  <c r="N19" i="61"/>
  <c r="N20" i="61"/>
  <c r="N21" i="61"/>
  <c r="N22" i="61"/>
  <c r="N23" i="61"/>
  <c r="N24" i="61"/>
  <c r="N25" i="61"/>
  <c r="N26" i="61"/>
  <c r="N27" i="61"/>
  <c r="O2" i="61"/>
  <c r="O3" i="61"/>
  <c r="O4" i="61"/>
  <c r="O5" i="61"/>
  <c r="O6" i="61"/>
  <c r="O7" i="61"/>
  <c r="O8" i="61"/>
  <c r="O9" i="61"/>
  <c r="O10" i="61"/>
  <c r="O11" i="61"/>
  <c r="O12" i="61"/>
  <c r="O13" i="61"/>
  <c r="O14" i="61"/>
  <c r="O15" i="61"/>
  <c r="O16" i="61"/>
  <c r="O17" i="61"/>
  <c r="O18" i="61"/>
  <c r="O19" i="61"/>
  <c r="C20" i="61"/>
  <c r="D20" i="61"/>
  <c r="O20" i="61"/>
  <c r="C21" i="61"/>
  <c r="D21" i="61"/>
  <c r="C22" i="61"/>
  <c r="D22" i="61"/>
  <c r="O22" i="61"/>
  <c r="O23" i="61"/>
  <c r="O24" i="61"/>
  <c r="O25" i="61"/>
  <c r="O26" i="61"/>
  <c r="O27" i="61"/>
  <c r="P2" i="61"/>
  <c r="P3" i="61"/>
  <c r="P4" i="61"/>
  <c r="P5" i="61"/>
  <c r="P6" i="61"/>
  <c r="P7" i="61"/>
  <c r="P8" i="61"/>
  <c r="P9" i="61"/>
  <c r="P10" i="61"/>
  <c r="P11" i="61"/>
  <c r="P12" i="61"/>
  <c r="P13" i="61"/>
  <c r="P14" i="61"/>
  <c r="P15" i="61"/>
  <c r="P16" i="61"/>
  <c r="P17" i="61"/>
  <c r="P18" i="61"/>
  <c r="P19" i="61"/>
  <c r="P20" i="61"/>
  <c r="P21" i="61"/>
  <c r="P22" i="61"/>
  <c r="P23" i="61"/>
  <c r="P24" i="61"/>
  <c r="P25" i="61"/>
  <c r="P26" i="61"/>
  <c r="P27" i="61"/>
  <c r="C2" i="61"/>
  <c r="D2" i="61"/>
  <c r="H2" i="61"/>
  <c r="G2" i="61"/>
  <c r="C4" i="61"/>
  <c r="D4" i="61"/>
  <c r="H4" i="61"/>
  <c r="G4" i="61"/>
  <c r="C5" i="61"/>
  <c r="D5" i="61"/>
  <c r="H5" i="61"/>
  <c r="G5" i="61"/>
  <c r="C6" i="61"/>
  <c r="D6" i="61"/>
  <c r="H6" i="61"/>
  <c r="G6" i="61"/>
  <c r="C7" i="61"/>
  <c r="D7" i="61"/>
  <c r="H7" i="61"/>
  <c r="G7" i="61"/>
  <c r="Q8" i="61"/>
  <c r="Q9" i="61"/>
  <c r="Q10" i="61"/>
  <c r="Q11" i="61"/>
  <c r="Q12" i="61"/>
  <c r="Q13" i="61"/>
  <c r="Q14" i="61"/>
  <c r="Q16" i="61"/>
  <c r="Q19" i="61"/>
  <c r="Q20" i="61"/>
  <c r="H21" i="61"/>
  <c r="G21" i="61"/>
  <c r="Q21" i="61"/>
  <c r="H22" i="61"/>
  <c r="G22" i="61"/>
  <c r="C23" i="61"/>
  <c r="D23" i="61"/>
  <c r="H23" i="61"/>
  <c r="G23" i="61"/>
  <c r="Q23" i="61"/>
  <c r="Q24" i="61"/>
  <c r="Q25" i="61"/>
  <c r="Q26" i="61"/>
  <c r="Q27" i="61"/>
  <c r="R2" i="61"/>
  <c r="R3" i="61"/>
  <c r="R4" i="61"/>
  <c r="R5" i="61"/>
  <c r="R6" i="61"/>
  <c r="R7" i="61"/>
  <c r="R8" i="61"/>
  <c r="R9" i="61"/>
  <c r="R10" i="61"/>
  <c r="R11" i="61"/>
  <c r="R12" i="61"/>
  <c r="R13" i="61"/>
  <c r="R14" i="61"/>
  <c r="R15" i="61"/>
  <c r="R16" i="61"/>
  <c r="R17" i="61"/>
  <c r="R18" i="61"/>
  <c r="R19" i="61"/>
  <c r="R20" i="61"/>
  <c r="R21" i="61"/>
  <c r="R22" i="61"/>
  <c r="R23" i="61"/>
  <c r="R24" i="61"/>
  <c r="R25" i="61"/>
  <c r="R26" i="61"/>
  <c r="R27" i="61"/>
  <c r="S2" i="61"/>
  <c r="S3" i="61"/>
  <c r="C8" i="61"/>
  <c r="D8" i="61"/>
  <c r="C9" i="61"/>
  <c r="D9" i="61"/>
  <c r="C10" i="61"/>
  <c r="D10" i="61"/>
  <c r="C11" i="61"/>
  <c r="D11" i="61"/>
  <c r="C12" i="61"/>
  <c r="D12" i="61"/>
  <c r="C13" i="61"/>
  <c r="D13" i="61"/>
  <c r="C14" i="61"/>
  <c r="D14" i="61"/>
  <c r="C15" i="61"/>
  <c r="D15" i="61"/>
  <c r="C16" i="61"/>
  <c r="D16" i="61"/>
  <c r="C17" i="61"/>
  <c r="D17" i="61"/>
  <c r="C18" i="61"/>
  <c r="D18" i="61"/>
  <c r="C19" i="61"/>
  <c r="D19" i="61"/>
  <c r="C24" i="61"/>
  <c r="D24" i="61"/>
  <c r="C25" i="61"/>
  <c r="D25" i="61"/>
  <c r="C26" i="61"/>
  <c r="D26" i="61"/>
  <c r="C27" i="61"/>
  <c r="D27" i="61"/>
  <c r="C3" i="2"/>
  <c r="D3" i="2"/>
  <c r="N4" i="2"/>
  <c r="N5" i="2"/>
  <c r="N6" i="2"/>
  <c r="N7" i="2"/>
  <c r="N8" i="2"/>
  <c r="N9" i="2"/>
  <c r="N10" i="2"/>
  <c r="N11" i="2"/>
  <c r="N13" i="2"/>
  <c r="N14" i="2"/>
  <c r="N15" i="2"/>
  <c r="N16" i="2"/>
  <c r="N17" i="2"/>
  <c r="C19" i="2"/>
  <c r="D19" i="2"/>
  <c r="N20" i="2"/>
  <c r="N21" i="2"/>
  <c r="N22" i="2"/>
  <c r="N23" i="2"/>
  <c r="N25" i="2"/>
  <c r="N26" i="2"/>
  <c r="N27" i="2"/>
  <c r="N28" i="2"/>
  <c r="O2" i="2"/>
  <c r="O3" i="2"/>
  <c r="O4" i="2"/>
  <c r="O5" i="2"/>
  <c r="O6" i="2"/>
  <c r="O7" i="2"/>
  <c r="O8" i="2"/>
  <c r="O9" i="2"/>
  <c r="O10" i="2"/>
  <c r="O11" i="2"/>
  <c r="O12" i="2"/>
  <c r="O13" i="2"/>
  <c r="O14" i="2"/>
  <c r="C15" i="2"/>
  <c r="D15" i="2"/>
  <c r="O16" i="2"/>
  <c r="O17" i="2"/>
  <c r="O18" i="2"/>
  <c r="O19" i="2"/>
  <c r="O20" i="2"/>
  <c r="O21" i="2"/>
  <c r="O22" i="2"/>
  <c r="O23" i="2"/>
  <c r="O24" i="2"/>
  <c r="O25" i="2"/>
  <c r="O26" i="2"/>
  <c r="O27" i="2"/>
  <c r="O28" i="2"/>
  <c r="P2" i="2"/>
  <c r="P3" i="2"/>
  <c r="P4" i="2"/>
  <c r="P5" i="2"/>
  <c r="P6" i="2"/>
  <c r="P7" i="2"/>
  <c r="P8" i="2"/>
  <c r="P9" i="2"/>
  <c r="P10" i="2"/>
  <c r="P11" i="2"/>
  <c r="P12" i="2"/>
  <c r="P13" i="2"/>
  <c r="P14" i="2"/>
  <c r="P15" i="2"/>
  <c r="P16" i="2"/>
  <c r="P17" i="2"/>
  <c r="P18" i="2"/>
  <c r="P19" i="2"/>
  <c r="P20" i="2"/>
  <c r="P21" i="2"/>
  <c r="P22" i="2"/>
  <c r="P23" i="2"/>
  <c r="P24" i="2"/>
  <c r="P25" i="2"/>
  <c r="P26" i="2"/>
  <c r="P27" i="2"/>
  <c r="P28" i="2"/>
  <c r="C2" i="2"/>
  <c r="D2" i="2"/>
  <c r="H2" i="2"/>
  <c r="G2" i="2"/>
  <c r="C4" i="2"/>
  <c r="D4" i="2"/>
  <c r="H4" i="2"/>
  <c r="G4" i="2"/>
  <c r="C5" i="2"/>
  <c r="D5" i="2"/>
  <c r="H5" i="2"/>
  <c r="G5" i="2"/>
  <c r="C6" i="2"/>
  <c r="D6" i="2"/>
  <c r="H6" i="2"/>
  <c r="G6" i="2"/>
  <c r="Q8" i="2"/>
  <c r="Q9" i="2"/>
  <c r="Q10" i="2"/>
  <c r="Q11" i="2"/>
  <c r="Q12" i="2"/>
  <c r="Q13" i="2"/>
  <c r="C16" i="2"/>
  <c r="D16" i="2"/>
  <c r="G16" i="2"/>
  <c r="I16" i="2" s="1"/>
  <c r="J16" i="2" s="1"/>
  <c r="C17" i="2"/>
  <c r="D17" i="2"/>
  <c r="H17" i="2"/>
  <c r="G17" i="2"/>
  <c r="C18" i="2"/>
  <c r="D18" i="2"/>
  <c r="H18" i="2"/>
  <c r="G18" i="2"/>
  <c r="Q20" i="2"/>
  <c r="Q21" i="2"/>
  <c r="Q22" i="2"/>
  <c r="Q24" i="2"/>
  <c r="Q26" i="2"/>
  <c r="Q27" i="2"/>
  <c r="Q28" i="2"/>
  <c r="R2" i="2"/>
  <c r="R3" i="2"/>
  <c r="R4" i="2"/>
  <c r="R5" i="2"/>
  <c r="R6" i="2"/>
  <c r="R7" i="2"/>
  <c r="R8" i="2"/>
  <c r="R9" i="2"/>
  <c r="R10" i="2"/>
  <c r="R11" i="2"/>
  <c r="R12" i="2"/>
  <c r="R13" i="2"/>
  <c r="R14" i="2"/>
  <c r="R15" i="2"/>
  <c r="R16" i="2"/>
  <c r="R17" i="2"/>
  <c r="R18" i="2"/>
  <c r="R19" i="2"/>
  <c r="R20" i="2"/>
  <c r="R21" i="2"/>
  <c r="R22" i="2"/>
  <c r="R23" i="2"/>
  <c r="R24" i="2"/>
  <c r="R25" i="2"/>
  <c r="R26" i="2"/>
  <c r="R27" i="2"/>
  <c r="R28" i="2"/>
  <c r="S2" i="2"/>
  <c r="S3" i="2"/>
  <c r="C7" i="2"/>
  <c r="D7" i="2"/>
  <c r="C8" i="2"/>
  <c r="D8" i="2"/>
  <c r="C9" i="2"/>
  <c r="D9" i="2"/>
  <c r="C10" i="2"/>
  <c r="D10" i="2"/>
  <c r="C11" i="2"/>
  <c r="D11" i="2"/>
  <c r="C12" i="2"/>
  <c r="D12" i="2"/>
  <c r="C13" i="2"/>
  <c r="D13" i="2"/>
  <c r="C14" i="2"/>
  <c r="D14" i="2"/>
  <c r="C20" i="2"/>
  <c r="D20" i="2"/>
  <c r="C21" i="2"/>
  <c r="D21" i="2"/>
  <c r="C22" i="2"/>
  <c r="D22" i="2"/>
  <c r="C23" i="2"/>
  <c r="D23" i="2"/>
  <c r="C24" i="2"/>
  <c r="D24" i="2"/>
  <c r="C25" i="2"/>
  <c r="D25" i="2"/>
  <c r="C26" i="2"/>
  <c r="D26" i="2"/>
  <c r="C27" i="2"/>
  <c r="D27" i="2"/>
  <c r="C28" i="2"/>
  <c r="D28" i="2"/>
  <c r="C2" i="40"/>
  <c r="D2" i="40"/>
  <c r="N3" i="40"/>
  <c r="N4" i="40"/>
  <c r="N5" i="40"/>
  <c r="N6" i="40"/>
  <c r="N7" i="40"/>
  <c r="N8" i="40"/>
  <c r="N9" i="40"/>
  <c r="N10" i="40"/>
  <c r="N11" i="40"/>
  <c r="O2" i="40"/>
  <c r="O3" i="40"/>
  <c r="O4" i="40"/>
  <c r="O5" i="40"/>
  <c r="O6" i="40"/>
  <c r="O7" i="40"/>
  <c r="O8" i="40"/>
  <c r="O9" i="40"/>
  <c r="O10" i="40"/>
  <c r="O11" i="40"/>
  <c r="O12" i="40"/>
  <c r="P2" i="40"/>
  <c r="P3" i="40"/>
  <c r="P4" i="40"/>
  <c r="P5" i="40"/>
  <c r="P6" i="40"/>
  <c r="P7" i="40"/>
  <c r="P8" i="40"/>
  <c r="P9" i="40"/>
  <c r="P10" i="40"/>
  <c r="P11" i="40"/>
  <c r="P12" i="40"/>
  <c r="C3" i="40"/>
  <c r="D3" i="40"/>
  <c r="H3" i="40"/>
  <c r="G3" i="40"/>
  <c r="Q5" i="40"/>
  <c r="Q6" i="40"/>
  <c r="Q7" i="40"/>
  <c r="Q8" i="40"/>
  <c r="Q9" i="40"/>
  <c r="Q10" i="40"/>
  <c r="Q11" i="40"/>
  <c r="Q12" i="40"/>
  <c r="R2" i="40"/>
  <c r="R3" i="40"/>
  <c r="R4" i="40"/>
  <c r="R5" i="40"/>
  <c r="R6" i="40"/>
  <c r="R7" i="40"/>
  <c r="R8" i="40"/>
  <c r="R9" i="40"/>
  <c r="R10" i="40"/>
  <c r="R12" i="40"/>
  <c r="S2" i="40"/>
  <c r="S3" i="40"/>
  <c r="C4" i="40"/>
  <c r="D4" i="40"/>
  <c r="C5" i="40"/>
  <c r="D5" i="40"/>
  <c r="C6" i="40"/>
  <c r="D6" i="40"/>
  <c r="C7" i="40"/>
  <c r="D7" i="40"/>
  <c r="C8" i="40"/>
  <c r="D8" i="40"/>
  <c r="C9" i="40"/>
  <c r="D9" i="40"/>
  <c r="C10" i="40"/>
  <c r="D10" i="40"/>
  <c r="C11" i="40"/>
  <c r="D11" i="40"/>
  <c r="C12" i="40"/>
  <c r="D12" i="40"/>
  <c r="C3" i="3"/>
  <c r="D3" i="3"/>
  <c r="N4" i="3"/>
  <c r="N5" i="3"/>
  <c r="N6" i="3"/>
  <c r="N7" i="3"/>
  <c r="N8" i="3"/>
  <c r="N9" i="3"/>
  <c r="N10" i="3"/>
  <c r="N11" i="3"/>
  <c r="N13" i="3"/>
  <c r="N15" i="3"/>
  <c r="N16" i="3"/>
  <c r="C17" i="3"/>
  <c r="D17" i="3"/>
  <c r="N19" i="3"/>
  <c r="N20" i="3"/>
  <c r="N21" i="3"/>
  <c r="N22" i="3"/>
  <c r="N23" i="3"/>
  <c r="N26" i="3"/>
  <c r="N27" i="3"/>
  <c r="N28" i="3"/>
  <c r="N29" i="3"/>
  <c r="O2" i="3"/>
  <c r="O3" i="3"/>
  <c r="O4" i="3"/>
  <c r="O5" i="3"/>
  <c r="O6" i="3"/>
  <c r="O7" i="3"/>
  <c r="O8" i="3"/>
  <c r="O9" i="3"/>
  <c r="O10" i="3"/>
  <c r="O11" i="3"/>
  <c r="O12" i="3"/>
  <c r="O13" i="3"/>
  <c r="O14" i="3"/>
  <c r="O15" i="3"/>
  <c r="O16" i="3"/>
  <c r="O17" i="3"/>
  <c r="O18" i="3"/>
  <c r="O19" i="3"/>
  <c r="O20" i="3"/>
  <c r="O21" i="3"/>
  <c r="O22" i="3"/>
  <c r="O23" i="3"/>
  <c r="O24" i="3"/>
  <c r="O25" i="3"/>
  <c r="O26" i="3"/>
  <c r="O27" i="3"/>
  <c r="O28" i="3"/>
  <c r="O29" i="3"/>
  <c r="P2" i="3"/>
  <c r="P3" i="3"/>
  <c r="P4" i="3"/>
  <c r="P5" i="3"/>
  <c r="P6" i="3"/>
  <c r="P7" i="3"/>
  <c r="P8" i="3"/>
  <c r="P9" i="3"/>
  <c r="P10" i="3"/>
  <c r="P11" i="3"/>
  <c r="P12" i="3"/>
  <c r="P13" i="3"/>
  <c r="P14" i="3"/>
  <c r="P15" i="3"/>
  <c r="P16" i="3"/>
  <c r="P17" i="3"/>
  <c r="P18" i="3"/>
  <c r="P19" i="3"/>
  <c r="P20" i="3"/>
  <c r="P21" i="3"/>
  <c r="P22" i="3"/>
  <c r="P23" i="3"/>
  <c r="P24" i="3"/>
  <c r="P25" i="3"/>
  <c r="P26" i="3"/>
  <c r="P27" i="3"/>
  <c r="P28" i="3"/>
  <c r="P29" i="3"/>
  <c r="C2" i="3"/>
  <c r="D2" i="3"/>
  <c r="H2" i="3"/>
  <c r="G2" i="3"/>
  <c r="C4" i="3"/>
  <c r="D4" i="3"/>
  <c r="H4" i="3"/>
  <c r="G4" i="3"/>
  <c r="C5" i="3"/>
  <c r="D5" i="3"/>
  <c r="H5" i="3"/>
  <c r="G5" i="3"/>
  <c r="C6" i="3"/>
  <c r="D6" i="3"/>
  <c r="H6" i="3"/>
  <c r="G6" i="3"/>
  <c r="Q7" i="3"/>
  <c r="Q8" i="3"/>
  <c r="Q9" i="3"/>
  <c r="Q10" i="3"/>
  <c r="Q11" i="3"/>
  <c r="Q12" i="3"/>
  <c r="C15" i="3"/>
  <c r="D15" i="3"/>
  <c r="H15" i="3"/>
  <c r="G15" i="3"/>
  <c r="C16" i="3"/>
  <c r="D16" i="3"/>
  <c r="H16" i="3"/>
  <c r="G16" i="3"/>
  <c r="Q18" i="3"/>
  <c r="Q20" i="3"/>
  <c r="Q21" i="3"/>
  <c r="Q22" i="3"/>
  <c r="Q27" i="3"/>
  <c r="Q28" i="3"/>
  <c r="Q29" i="3"/>
  <c r="R2" i="3"/>
  <c r="R3" i="3"/>
  <c r="R4" i="3"/>
  <c r="R5" i="3"/>
  <c r="R6" i="3"/>
  <c r="R7" i="3"/>
  <c r="R8" i="3"/>
  <c r="R9" i="3"/>
  <c r="R10" i="3"/>
  <c r="R11" i="3"/>
  <c r="R12" i="3"/>
  <c r="R13" i="3"/>
  <c r="R14" i="3"/>
  <c r="R15" i="3"/>
  <c r="R16" i="3"/>
  <c r="R17" i="3"/>
  <c r="R18" i="3"/>
  <c r="R19" i="3"/>
  <c r="R20" i="3"/>
  <c r="R21" i="3"/>
  <c r="R22" i="3"/>
  <c r="R23" i="3"/>
  <c r="R24" i="3"/>
  <c r="R25" i="3"/>
  <c r="R26" i="3"/>
  <c r="R27" i="3"/>
  <c r="R28" i="3"/>
  <c r="R29" i="3"/>
  <c r="S2" i="3"/>
  <c r="S3" i="3"/>
  <c r="C7" i="3"/>
  <c r="D7" i="3"/>
  <c r="C8" i="3"/>
  <c r="D8" i="3"/>
  <c r="C9" i="3"/>
  <c r="D9" i="3"/>
  <c r="C10" i="3"/>
  <c r="D10" i="3"/>
  <c r="C11" i="3"/>
  <c r="D11" i="3"/>
  <c r="C12" i="3"/>
  <c r="D12" i="3"/>
  <c r="C13" i="3"/>
  <c r="D13" i="3"/>
  <c r="C14" i="3"/>
  <c r="D14" i="3"/>
  <c r="C18" i="3"/>
  <c r="D18" i="3"/>
  <c r="C19" i="3"/>
  <c r="D19" i="3"/>
  <c r="C20" i="3"/>
  <c r="D20" i="3"/>
  <c r="C21" i="3"/>
  <c r="D21" i="3"/>
  <c r="C22" i="3"/>
  <c r="D22" i="3"/>
  <c r="C23" i="3"/>
  <c r="D23" i="3"/>
  <c r="C24" i="3"/>
  <c r="D24" i="3"/>
  <c r="C25" i="3"/>
  <c r="D25" i="3"/>
  <c r="C26" i="3"/>
  <c r="D26" i="3"/>
  <c r="C27" i="3"/>
  <c r="D27" i="3"/>
  <c r="C28" i="3"/>
  <c r="D28" i="3"/>
  <c r="C29" i="3"/>
  <c r="D29" i="3"/>
  <c r="C2" i="31"/>
  <c r="D2" i="31"/>
  <c r="N3" i="31"/>
  <c r="N4" i="31"/>
  <c r="N5" i="31"/>
  <c r="N6" i="31"/>
  <c r="N7" i="31"/>
  <c r="N8" i="31"/>
  <c r="N9" i="31"/>
  <c r="N10" i="31"/>
  <c r="N11" i="31"/>
  <c r="N12" i="31"/>
  <c r="N13" i="31"/>
  <c r="N15" i="31"/>
  <c r="N16" i="31"/>
  <c r="N17" i="31"/>
  <c r="C18" i="31"/>
  <c r="D18" i="31"/>
  <c r="N19" i="31"/>
  <c r="N20" i="31"/>
  <c r="N21" i="31"/>
  <c r="N22" i="31"/>
  <c r="N23" i="31"/>
  <c r="N24" i="31"/>
  <c r="N26" i="31"/>
  <c r="N27" i="31"/>
  <c r="N28" i="31"/>
  <c r="N29" i="31"/>
  <c r="O2" i="31"/>
  <c r="O3" i="31"/>
  <c r="O4" i="31"/>
  <c r="O5" i="31"/>
  <c r="O6" i="31"/>
  <c r="O7" i="31"/>
  <c r="O8" i="31"/>
  <c r="O9" i="31"/>
  <c r="O10" i="31"/>
  <c r="O11" i="31"/>
  <c r="O12" i="31"/>
  <c r="O13" i="31"/>
  <c r="C14" i="31"/>
  <c r="D14" i="31"/>
  <c r="O15" i="31"/>
  <c r="O16" i="31"/>
  <c r="O17" i="31"/>
  <c r="O18" i="31"/>
  <c r="O19" i="31"/>
  <c r="O20" i="31"/>
  <c r="O21" i="31"/>
  <c r="O22" i="31"/>
  <c r="O23" i="31"/>
  <c r="O24" i="31"/>
  <c r="O25" i="31"/>
  <c r="O26" i="31"/>
  <c r="O27" i="31"/>
  <c r="O28" i="31"/>
  <c r="O29" i="31"/>
  <c r="P2" i="31"/>
  <c r="P3" i="31"/>
  <c r="P4" i="31"/>
  <c r="P5" i="31"/>
  <c r="P6" i="31"/>
  <c r="P7" i="31"/>
  <c r="P8" i="31"/>
  <c r="P9" i="31"/>
  <c r="P10" i="31"/>
  <c r="P11" i="31"/>
  <c r="P12" i="31"/>
  <c r="P13" i="31"/>
  <c r="P14" i="31"/>
  <c r="P15" i="31"/>
  <c r="P16" i="31"/>
  <c r="P17" i="31"/>
  <c r="P18" i="31"/>
  <c r="P19" i="31"/>
  <c r="P20" i="31"/>
  <c r="P21" i="31"/>
  <c r="P22" i="31"/>
  <c r="P23" i="31"/>
  <c r="P24" i="31"/>
  <c r="P25" i="31"/>
  <c r="P26" i="31"/>
  <c r="P27" i="31"/>
  <c r="P28" i="31"/>
  <c r="P29" i="31"/>
  <c r="C3" i="31"/>
  <c r="D3" i="31"/>
  <c r="H3" i="31"/>
  <c r="G3" i="31"/>
  <c r="C4" i="31"/>
  <c r="D4" i="31"/>
  <c r="H4" i="31"/>
  <c r="G4" i="31"/>
  <c r="Q7" i="31"/>
  <c r="Q8" i="31"/>
  <c r="Q9" i="31"/>
  <c r="Q10" i="31"/>
  <c r="Q11" i="31"/>
  <c r="Q12" i="31"/>
  <c r="Q14" i="31"/>
  <c r="C15" i="31"/>
  <c r="D15" i="31"/>
  <c r="H15" i="31"/>
  <c r="G15" i="31"/>
  <c r="C16" i="31"/>
  <c r="D16" i="31"/>
  <c r="G16" i="31"/>
  <c r="I16" i="31" s="1"/>
  <c r="J16" i="31" s="1"/>
  <c r="C17" i="31"/>
  <c r="D17" i="31"/>
  <c r="H17" i="31"/>
  <c r="G17" i="31"/>
  <c r="Q18" i="31"/>
  <c r="C19" i="31"/>
  <c r="D19" i="31"/>
  <c r="H19" i="31"/>
  <c r="G19" i="31"/>
  <c r="Q20" i="31"/>
  <c r="Q21" i="31"/>
  <c r="Q22" i="31"/>
  <c r="Q23" i="31"/>
  <c r="Q25" i="31"/>
  <c r="Q27" i="31"/>
  <c r="Q28" i="31"/>
  <c r="Q29" i="31"/>
  <c r="R2" i="31"/>
  <c r="R3" i="31"/>
  <c r="R4" i="31"/>
  <c r="R5" i="31"/>
  <c r="R6" i="31"/>
  <c r="R7" i="31"/>
  <c r="R8" i="31"/>
  <c r="R9" i="31"/>
  <c r="R10" i="31"/>
  <c r="R11" i="31"/>
  <c r="R12" i="31"/>
  <c r="R13" i="31"/>
  <c r="R14" i="31"/>
  <c r="R15" i="31"/>
  <c r="R16" i="31"/>
  <c r="R17" i="31"/>
  <c r="R18" i="31"/>
  <c r="R19" i="31"/>
  <c r="R20" i="31"/>
  <c r="R21" i="31"/>
  <c r="R22" i="31"/>
  <c r="R23" i="31"/>
  <c r="R24" i="31"/>
  <c r="R25" i="31"/>
  <c r="R26" i="31"/>
  <c r="R27" i="31"/>
  <c r="R28" i="31"/>
  <c r="R29" i="31"/>
  <c r="S2" i="31"/>
  <c r="S3" i="31"/>
  <c r="C5" i="31"/>
  <c r="D5" i="31"/>
  <c r="C6" i="31"/>
  <c r="D6" i="31"/>
  <c r="C7" i="31"/>
  <c r="D7" i="31"/>
  <c r="C8" i="31"/>
  <c r="D8" i="31"/>
  <c r="C9" i="31"/>
  <c r="D9" i="31"/>
  <c r="C10" i="31"/>
  <c r="D10" i="31"/>
  <c r="C11" i="31"/>
  <c r="D11" i="31"/>
  <c r="C12" i="31"/>
  <c r="D12" i="31"/>
  <c r="C13" i="31"/>
  <c r="D13" i="31"/>
  <c r="C20" i="31"/>
  <c r="D20" i="31"/>
  <c r="C21" i="31"/>
  <c r="D21" i="31"/>
  <c r="C22" i="31"/>
  <c r="D22" i="31"/>
  <c r="C23" i="31"/>
  <c r="D23" i="31"/>
  <c r="C24" i="31"/>
  <c r="D24" i="31"/>
  <c r="C25" i="31"/>
  <c r="D25" i="31"/>
  <c r="C26" i="31"/>
  <c r="D26" i="31"/>
  <c r="C27" i="31"/>
  <c r="D27" i="31"/>
  <c r="C28" i="31"/>
  <c r="D28" i="31"/>
  <c r="C29" i="31"/>
  <c r="D29" i="31"/>
  <c r="C2" i="45"/>
  <c r="D2" i="45"/>
  <c r="N3" i="45"/>
  <c r="N4" i="45"/>
  <c r="N5" i="45"/>
  <c r="N6" i="45"/>
  <c r="N7" i="45"/>
  <c r="O2" i="45"/>
  <c r="O3" i="45"/>
  <c r="O4" i="45"/>
  <c r="O5" i="45"/>
  <c r="O6" i="45"/>
  <c r="O7" i="45"/>
  <c r="P2" i="45"/>
  <c r="P3" i="45"/>
  <c r="P4" i="45"/>
  <c r="P5" i="45"/>
  <c r="P6" i="45"/>
  <c r="P7" i="45"/>
  <c r="C3" i="45"/>
  <c r="D3" i="45"/>
  <c r="H3" i="45"/>
  <c r="G3" i="45"/>
  <c r="C4" i="45"/>
  <c r="D4" i="45"/>
  <c r="H4" i="45"/>
  <c r="G4" i="45"/>
  <c r="Q5" i="45"/>
  <c r="Q6" i="45"/>
  <c r="Q7" i="45"/>
  <c r="R2" i="45"/>
  <c r="R3" i="45"/>
  <c r="R4" i="45"/>
  <c r="R5" i="45"/>
  <c r="R6" i="45"/>
  <c r="R7" i="45"/>
  <c r="S2" i="45"/>
  <c r="S3" i="45"/>
  <c r="C5" i="45"/>
  <c r="D5" i="45"/>
  <c r="C6" i="45"/>
  <c r="D6" i="45"/>
  <c r="C7" i="45"/>
  <c r="D7" i="45"/>
  <c r="C3" i="46"/>
  <c r="D3" i="46"/>
  <c r="N4" i="46"/>
  <c r="N5" i="46"/>
  <c r="N6" i="46"/>
  <c r="N7" i="46"/>
  <c r="N8" i="46"/>
  <c r="N9" i="46"/>
  <c r="N10" i="46"/>
  <c r="N11" i="46"/>
  <c r="N12" i="46"/>
  <c r="N13" i="46"/>
  <c r="N14" i="46"/>
  <c r="N15" i="46"/>
  <c r="N16" i="46"/>
  <c r="N19" i="46"/>
  <c r="N20" i="46"/>
  <c r="C21" i="46"/>
  <c r="D21" i="46"/>
  <c r="N22" i="46"/>
  <c r="N23" i="46"/>
  <c r="N24" i="46"/>
  <c r="N26" i="46"/>
  <c r="N27" i="46"/>
  <c r="N28" i="46"/>
  <c r="O2" i="46"/>
  <c r="O3" i="46"/>
  <c r="C4" i="46"/>
  <c r="D4" i="46"/>
  <c r="C5" i="46"/>
  <c r="D5" i="46"/>
  <c r="O6" i="46"/>
  <c r="O7" i="46"/>
  <c r="O8" i="46"/>
  <c r="O9" i="46"/>
  <c r="O10" i="46"/>
  <c r="O11" i="46"/>
  <c r="O12" i="46"/>
  <c r="O13" i="46"/>
  <c r="O14" i="46"/>
  <c r="O15" i="46"/>
  <c r="O16" i="46"/>
  <c r="O17" i="46"/>
  <c r="O18" i="46"/>
  <c r="O19" i="46"/>
  <c r="O20" i="46"/>
  <c r="O21" i="46"/>
  <c r="O22" i="46"/>
  <c r="O23" i="46"/>
  <c r="O24" i="46"/>
  <c r="O25" i="46"/>
  <c r="O26" i="46"/>
  <c r="O27" i="46"/>
  <c r="O28" i="46"/>
  <c r="O29" i="46"/>
  <c r="O30" i="46"/>
  <c r="P2" i="46"/>
  <c r="P3" i="46"/>
  <c r="P4" i="46"/>
  <c r="P5" i="46"/>
  <c r="P6" i="46"/>
  <c r="P7" i="46"/>
  <c r="P8" i="46"/>
  <c r="P9" i="46"/>
  <c r="P10" i="46"/>
  <c r="P11" i="46"/>
  <c r="P12" i="46"/>
  <c r="P13" i="46"/>
  <c r="P14" i="46"/>
  <c r="P15" i="46"/>
  <c r="P16" i="46"/>
  <c r="P17" i="46"/>
  <c r="P18" i="46"/>
  <c r="P19" i="46"/>
  <c r="P20" i="46"/>
  <c r="P21" i="46"/>
  <c r="P22" i="46"/>
  <c r="P23" i="46"/>
  <c r="P24" i="46"/>
  <c r="P25" i="46"/>
  <c r="P26" i="46"/>
  <c r="P27" i="46"/>
  <c r="P28" i="46"/>
  <c r="P29" i="46"/>
  <c r="P30" i="46"/>
  <c r="C2" i="46"/>
  <c r="D2" i="46"/>
  <c r="H2" i="46"/>
  <c r="G2" i="46"/>
  <c r="Q7" i="46"/>
  <c r="Q8" i="46"/>
  <c r="Q9" i="46"/>
  <c r="Q10" i="46"/>
  <c r="Q11" i="46"/>
  <c r="Q12" i="46"/>
  <c r="Q13" i="46"/>
  <c r="C19" i="46"/>
  <c r="D19" i="46"/>
  <c r="H19" i="46"/>
  <c r="G19" i="46"/>
  <c r="C20" i="46"/>
  <c r="D20" i="46"/>
  <c r="H20" i="46"/>
  <c r="G20" i="46"/>
  <c r="Q21" i="46"/>
  <c r="C22" i="46"/>
  <c r="D22" i="46"/>
  <c r="H22" i="46"/>
  <c r="G22" i="46"/>
  <c r="C23" i="46"/>
  <c r="D23" i="46"/>
  <c r="H23" i="46"/>
  <c r="G23" i="46"/>
  <c r="Q25" i="46"/>
  <c r="Q27" i="46"/>
  <c r="Q28" i="46"/>
  <c r="Q29" i="46"/>
  <c r="R2" i="46"/>
  <c r="R3" i="46"/>
  <c r="R4" i="46"/>
  <c r="R5" i="46"/>
  <c r="R6" i="46"/>
  <c r="R7" i="46"/>
  <c r="R8" i="46"/>
  <c r="R9" i="46"/>
  <c r="R10" i="46"/>
  <c r="R11" i="46"/>
  <c r="R12" i="46"/>
  <c r="R13" i="46"/>
  <c r="R14" i="46"/>
  <c r="R15" i="46"/>
  <c r="R16" i="46"/>
  <c r="R17" i="46"/>
  <c r="R18" i="46"/>
  <c r="R19" i="46"/>
  <c r="R20" i="46"/>
  <c r="R21" i="46"/>
  <c r="R22" i="46"/>
  <c r="R23" i="46"/>
  <c r="R24" i="46"/>
  <c r="R25" i="46"/>
  <c r="R26" i="46"/>
  <c r="R27" i="46"/>
  <c r="R28" i="46"/>
  <c r="R29" i="46"/>
  <c r="R30" i="46"/>
  <c r="S2" i="46"/>
  <c r="S3" i="46"/>
  <c r="C6" i="46"/>
  <c r="D6" i="46"/>
  <c r="C7" i="46"/>
  <c r="D7" i="46"/>
  <c r="C8" i="46"/>
  <c r="D8" i="46"/>
  <c r="C9" i="46"/>
  <c r="D9" i="46"/>
  <c r="C10" i="46"/>
  <c r="D10" i="46"/>
  <c r="C11" i="46"/>
  <c r="D11" i="46"/>
  <c r="C12" i="46"/>
  <c r="D12" i="46"/>
  <c r="C13" i="46"/>
  <c r="D13" i="46"/>
  <c r="C14" i="46"/>
  <c r="D14" i="46"/>
  <c r="C15" i="46"/>
  <c r="D15" i="46"/>
  <c r="C16" i="46"/>
  <c r="D16" i="46"/>
  <c r="C17" i="46"/>
  <c r="D17" i="46"/>
  <c r="C18" i="46"/>
  <c r="D18" i="46"/>
  <c r="C24" i="46"/>
  <c r="D24" i="46"/>
  <c r="C25" i="46"/>
  <c r="D25" i="46"/>
  <c r="C26" i="46"/>
  <c r="D26" i="46"/>
  <c r="C27" i="46"/>
  <c r="D27" i="46"/>
  <c r="C28" i="46"/>
  <c r="D28" i="46"/>
  <c r="C29" i="46"/>
  <c r="D29" i="46"/>
  <c r="C30" i="46"/>
  <c r="D30" i="46"/>
  <c r="C3" i="47"/>
  <c r="D3" i="47"/>
  <c r="N4" i="47"/>
  <c r="N5" i="47"/>
  <c r="N6" i="47"/>
  <c r="N7" i="47"/>
  <c r="N8" i="47"/>
  <c r="N9" i="47"/>
  <c r="N10" i="47"/>
  <c r="N11" i="47"/>
  <c r="N12" i="47"/>
  <c r="N13" i="47"/>
  <c r="N14" i="47"/>
  <c r="N15" i="47"/>
  <c r="N16" i="47"/>
  <c r="N18" i="47"/>
  <c r="N19" i="47"/>
  <c r="N20" i="47"/>
  <c r="N21" i="47"/>
  <c r="C22" i="47"/>
  <c r="D22" i="47"/>
  <c r="N23" i="47"/>
  <c r="N24" i="47"/>
  <c r="N26" i="47"/>
  <c r="N27" i="47"/>
  <c r="N28" i="47"/>
  <c r="O2" i="47"/>
  <c r="O3" i="47"/>
  <c r="O4" i="47"/>
  <c r="C5" i="47"/>
  <c r="D5" i="47"/>
  <c r="O6" i="47"/>
  <c r="O7" i="47"/>
  <c r="O8" i="47"/>
  <c r="O9" i="47"/>
  <c r="O10" i="47"/>
  <c r="O11" i="47"/>
  <c r="O12" i="47"/>
  <c r="O13" i="47"/>
  <c r="O14" i="47"/>
  <c r="O15" i="47"/>
  <c r="O16" i="47"/>
  <c r="O17" i="47"/>
  <c r="O18" i="47"/>
  <c r="C19" i="47"/>
  <c r="D19" i="47"/>
  <c r="O20" i="47"/>
  <c r="O21" i="47"/>
  <c r="O22" i="47"/>
  <c r="O23" i="47"/>
  <c r="O24" i="47"/>
  <c r="O25" i="47"/>
  <c r="O26" i="47"/>
  <c r="O27" i="47"/>
  <c r="O28" i="47"/>
  <c r="O29" i="47"/>
  <c r="O30" i="47"/>
  <c r="P2" i="47"/>
  <c r="P3" i="47"/>
  <c r="P4" i="47"/>
  <c r="P5" i="47"/>
  <c r="P6" i="47"/>
  <c r="P7" i="47"/>
  <c r="P8" i="47"/>
  <c r="P9" i="47"/>
  <c r="P10" i="47"/>
  <c r="P11" i="47"/>
  <c r="P12" i="47"/>
  <c r="P13" i="47"/>
  <c r="P14" i="47"/>
  <c r="P15" i="47"/>
  <c r="P16" i="47"/>
  <c r="P17" i="47"/>
  <c r="P18" i="47"/>
  <c r="P19" i="47"/>
  <c r="P20" i="47"/>
  <c r="P21" i="47"/>
  <c r="P22" i="47"/>
  <c r="P23" i="47"/>
  <c r="P24" i="47"/>
  <c r="P25" i="47"/>
  <c r="P26" i="47"/>
  <c r="P27" i="47"/>
  <c r="P28" i="47"/>
  <c r="P29" i="47"/>
  <c r="P30" i="47"/>
  <c r="C2" i="47"/>
  <c r="D2" i="47"/>
  <c r="H2" i="47"/>
  <c r="G2" i="47"/>
  <c r="C4" i="47"/>
  <c r="D4" i="47"/>
  <c r="H4" i="47"/>
  <c r="G4" i="47"/>
  <c r="Q6" i="47"/>
  <c r="Q7" i="47"/>
  <c r="Q8" i="47"/>
  <c r="Q9" i="47"/>
  <c r="Q10" i="47"/>
  <c r="Q11" i="47"/>
  <c r="Q12" i="47"/>
  <c r="Q13" i="47"/>
  <c r="Q17" i="47"/>
  <c r="C20" i="47"/>
  <c r="D20" i="47"/>
  <c r="H20" i="47"/>
  <c r="G20" i="47"/>
  <c r="C21" i="47"/>
  <c r="D21" i="47"/>
  <c r="H21" i="47"/>
  <c r="G21" i="47"/>
  <c r="Q22" i="47"/>
  <c r="C23" i="47"/>
  <c r="D23" i="47"/>
  <c r="H23" i="47"/>
  <c r="G23" i="47"/>
  <c r="C24" i="47"/>
  <c r="D24" i="47"/>
  <c r="H24" i="47"/>
  <c r="G24" i="47"/>
  <c r="Q25" i="47"/>
  <c r="Q27" i="47"/>
  <c r="Q28" i="47"/>
  <c r="Q29" i="47"/>
  <c r="Q30" i="47"/>
  <c r="R2" i="47"/>
  <c r="R3" i="47"/>
  <c r="R4" i="47"/>
  <c r="R5" i="47"/>
  <c r="R6" i="47"/>
  <c r="R7" i="47"/>
  <c r="R8" i="47"/>
  <c r="R9" i="47"/>
  <c r="R10" i="47"/>
  <c r="R11" i="47"/>
  <c r="R12" i="47"/>
  <c r="R13" i="47"/>
  <c r="R14" i="47"/>
  <c r="R15" i="47"/>
  <c r="R16" i="47"/>
  <c r="R17" i="47"/>
  <c r="R18" i="47"/>
  <c r="R19" i="47"/>
  <c r="R20" i="47"/>
  <c r="R21" i="47"/>
  <c r="R22" i="47"/>
  <c r="R23" i="47"/>
  <c r="R24" i="47"/>
  <c r="R25" i="47"/>
  <c r="R26" i="47"/>
  <c r="R27" i="47"/>
  <c r="R28" i="47"/>
  <c r="R29" i="47"/>
  <c r="R30" i="47"/>
  <c r="S2" i="47"/>
  <c r="S3" i="47"/>
  <c r="C6" i="47"/>
  <c r="D6" i="47"/>
  <c r="C7" i="47"/>
  <c r="D7" i="47"/>
  <c r="C8" i="47"/>
  <c r="D8" i="47"/>
  <c r="C9" i="47"/>
  <c r="D9" i="47"/>
  <c r="C10" i="47"/>
  <c r="D10" i="47"/>
  <c r="C11" i="47"/>
  <c r="D11" i="47"/>
  <c r="C12" i="47"/>
  <c r="D12" i="47"/>
  <c r="C13" i="47"/>
  <c r="D13" i="47"/>
  <c r="C14" i="47"/>
  <c r="D14" i="47"/>
  <c r="C15" i="47"/>
  <c r="D15" i="47"/>
  <c r="C16" i="47"/>
  <c r="D16" i="47"/>
  <c r="C17" i="47"/>
  <c r="D17" i="47"/>
  <c r="C18" i="47"/>
  <c r="D18" i="47"/>
  <c r="C25" i="47"/>
  <c r="D25" i="47"/>
  <c r="C26" i="47"/>
  <c r="D26" i="47"/>
  <c r="C27" i="47"/>
  <c r="D27" i="47"/>
  <c r="C28" i="47"/>
  <c r="D28" i="47"/>
  <c r="C29" i="47"/>
  <c r="D29" i="47"/>
  <c r="C30" i="47"/>
  <c r="D30" i="47"/>
  <c r="C3" i="58"/>
  <c r="D3" i="58"/>
  <c r="N4" i="58"/>
  <c r="N5" i="58"/>
  <c r="N6" i="58"/>
  <c r="N7" i="58"/>
  <c r="N8" i="58"/>
  <c r="N9" i="58"/>
  <c r="N10" i="58"/>
  <c r="N11" i="58"/>
  <c r="N12" i="58"/>
  <c r="N13" i="58"/>
  <c r="N14" i="58"/>
  <c r="N15" i="58"/>
  <c r="N16" i="58"/>
  <c r="N18" i="58"/>
  <c r="N19" i="58"/>
  <c r="N20" i="58"/>
  <c r="C21" i="58"/>
  <c r="D21" i="58"/>
  <c r="N22" i="58"/>
  <c r="N23" i="58"/>
  <c r="N24" i="58"/>
  <c r="N26" i="58"/>
  <c r="N27" i="58"/>
  <c r="N28" i="58"/>
  <c r="O2" i="58"/>
  <c r="O3" i="58"/>
  <c r="O4" i="58"/>
  <c r="O5" i="58"/>
  <c r="O6" i="58"/>
  <c r="O7" i="58"/>
  <c r="O8" i="58"/>
  <c r="O9" i="58"/>
  <c r="O10" i="58"/>
  <c r="O11" i="58"/>
  <c r="O12" i="58"/>
  <c r="O13" i="58"/>
  <c r="O14" i="58"/>
  <c r="O15" i="58"/>
  <c r="O16" i="58"/>
  <c r="O17" i="58"/>
  <c r="O18" i="58"/>
  <c r="C19" i="58"/>
  <c r="D19" i="58"/>
  <c r="O20" i="58"/>
  <c r="O21" i="58"/>
  <c r="O22" i="58"/>
  <c r="O23" i="58"/>
  <c r="O24" i="58"/>
  <c r="O25" i="58"/>
  <c r="O26" i="58"/>
  <c r="O27" i="58"/>
  <c r="O28" i="58"/>
  <c r="O29" i="58"/>
  <c r="O30" i="58"/>
  <c r="P2" i="58"/>
  <c r="P3" i="58"/>
  <c r="P4" i="58"/>
  <c r="P5" i="58"/>
  <c r="P6" i="58"/>
  <c r="P7" i="58"/>
  <c r="P8" i="58"/>
  <c r="P9" i="58"/>
  <c r="P10" i="58"/>
  <c r="P11" i="58"/>
  <c r="P12" i="58"/>
  <c r="P13" i="58"/>
  <c r="P14" i="58"/>
  <c r="P15" i="58"/>
  <c r="P16" i="58"/>
  <c r="P17" i="58"/>
  <c r="P18" i="58"/>
  <c r="P19" i="58"/>
  <c r="P20" i="58"/>
  <c r="P21" i="58"/>
  <c r="P22" i="58"/>
  <c r="P23" i="58"/>
  <c r="P24" i="58"/>
  <c r="P25" i="58"/>
  <c r="P26" i="58"/>
  <c r="P27" i="58"/>
  <c r="P28" i="58"/>
  <c r="P29" i="58"/>
  <c r="P30" i="58"/>
  <c r="C2" i="58"/>
  <c r="D2" i="58"/>
  <c r="H2" i="58"/>
  <c r="G2" i="58"/>
  <c r="C4" i="58"/>
  <c r="D4" i="58"/>
  <c r="H4" i="58"/>
  <c r="G4" i="58"/>
  <c r="C5" i="58"/>
  <c r="D5" i="58"/>
  <c r="H5" i="58"/>
  <c r="G5" i="58"/>
  <c r="Q6" i="58"/>
  <c r="Q7" i="58"/>
  <c r="Q8" i="58"/>
  <c r="Q9" i="58"/>
  <c r="Q10" i="58"/>
  <c r="Q11" i="58"/>
  <c r="Q12" i="58"/>
  <c r="Q13" i="58"/>
  <c r="Q17" i="58"/>
  <c r="C20" i="58"/>
  <c r="D20" i="58"/>
  <c r="H20" i="58"/>
  <c r="G20" i="58"/>
  <c r="Q21" i="58"/>
  <c r="C22" i="58"/>
  <c r="D22" i="58"/>
  <c r="H22" i="58"/>
  <c r="G22" i="58"/>
  <c r="C23" i="58"/>
  <c r="D23" i="58"/>
  <c r="H23" i="58"/>
  <c r="G23" i="58"/>
  <c r="Q25" i="58"/>
  <c r="Q27" i="58"/>
  <c r="Q28" i="58"/>
  <c r="Q29" i="58"/>
  <c r="Q30" i="58"/>
  <c r="R2" i="58"/>
  <c r="R3" i="58"/>
  <c r="R4" i="58"/>
  <c r="R5" i="58"/>
  <c r="R6" i="58"/>
  <c r="R7" i="58"/>
  <c r="R8" i="58"/>
  <c r="R9" i="58"/>
  <c r="R10" i="58"/>
  <c r="R11" i="58"/>
  <c r="R12" i="58"/>
  <c r="R13" i="58"/>
  <c r="R14" i="58"/>
  <c r="R15" i="58"/>
  <c r="R16" i="58"/>
  <c r="R17" i="58"/>
  <c r="R18" i="58"/>
  <c r="R19" i="58"/>
  <c r="R20" i="58"/>
  <c r="R21" i="58"/>
  <c r="R22" i="58"/>
  <c r="R23" i="58"/>
  <c r="R24" i="58"/>
  <c r="R25" i="58"/>
  <c r="R26" i="58"/>
  <c r="R27" i="58"/>
  <c r="R28" i="58"/>
  <c r="R29" i="58"/>
  <c r="R30" i="58"/>
  <c r="S2" i="58"/>
  <c r="S3" i="58"/>
  <c r="C6" i="58"/>
  <c r="D6" i="58"/>
  <c r="C7" i="58"/>
  <c r="D7" i="58"/>
  <c r="C8" i="58"/>
  <c r="D8" i="58"/>
  <c r="C9" i="58"/>
  <c r="D9" i="58"/>
  <c r="C10" i="58"/>
  <c r="D10" i="58"/>
  <c r="C11" i="58"/>
  <c r="D11" i="58"/>
  <c r="C12" i="58"/>
  <c r="D12" i="58"/>
  <c r="C13" i="58"/>
  <c r="D13" i="58"/>
  <c r="C14" i="58"/>
  <c r="D14" i="58"/>
  <c r="C15" i="58"/>
  <c r="D15" i="58"/>
  <c r="C16" i="58"/>
  <c r="D16" i="58"/>
  <c r="C17" i="58"/>
  <c r="D17" i="58"/>
  <c r="C18" i="58"/>
  <c r="D18" i="58"/>
  <c r="C24" i="58"/>
  <c r="D24" i="58"/>
  <c r="C25" i="58"/>
  <c r="D25" i="58"/>
  <c r="C26" i="58"/>
  <c r="D26" i="58"/>
  <c r="C27" i="58"/>
  <c r="D27" i="58"/>
  <c r="C28" i="58"/>
  <c r="D28" i="58"/>
  <c r="C29" i="58"/>
  <c r="D29" i="58"/>
  <c r="C30" i="58"/>
  <c r="D30" i="58"/>
  <c r="C3" i="59"/>
  <c r="D3" i="59"/>
  <c r="N4" i="59"/>
  <c r="N5" i="59"/>
  <c r="N6" i="59"/>
  <c r="N7" i="59"/>
  <c r="N8" i="59"/>
  <c r="N9" i="59"/>
  <c r="N10" i="59"/>
  <c r="N11" i="59"/>
  <c r="N12" i="59"/>
  <c r="N13" i="59"/>
  <c r="N14" i="59"/>
  <c r="N15" i="59"/>
  <c r="N17" i="59"/>
  <c r="N18" i="59"/>
  <c r="N19" i="59"/>
  <c r="N20" i="59"/>
  <c r="N21" i="59"/>
  <c r="N22" i="59"/>
  <c r="N23" i="59"/>
  <c r="N24" i="59"/>
  <c r="N26" i="59"/>
  <c r="N27" i="59"/>
  <c r="N28" i="59"/>
  <c r="N30" i="59"/>
  <c r="O2" i="59"/>
  <c r="O3" i="59"/>
  <c r="O4" i="59"/>
  <c r="O5" i="59"/>
  <c r="C6" i="59"/>
  <c r="D6" i="59"/>
  <c r="C7" i="59"/>
  <c r="D7" i="59"/>
  <c r="O8" i="59"/>
  <c r="O9" i="59"/>
  <c r="O10" i="59"/>
  <c r="O11" i="59"/>
  <c r="O12" i="59"/>
  <c r="O13" i="59"/>
  <c r="O14" i="59"/>
  <c r="O15" i="59"/>
  <c r="O16" i="59"/>
  <c r="O17" i="59"/>
  <c r="O18" i="59"/>
  <c r="O19" i="59"/>
  <c r="O20" i="59"/>
  <c r="O21" i="59"/>
  <c r="O22" i="59"/>
  <c r="O23" i="59"/>
  <c r="O24" i="59"/>
  <c r="O25" i="59"/>
  <c r="O26" i="59"/>
  <c r="O27" i="59"/>
  <c r="O28" i="59"/>
  <c r="O29" i="59"/>
  <c r="O30" i="59"/>
  <c r="P2" i="59"/>
  <c r="P3" i="59"/>
  <c r="P4" i="59"/>
  <c r="P5" i="59"/>
  <c r="P6" i="59"/>
  <c r="P7" i="59"/>
  <c r="P8" i="59"/>
  <c r="P9" i="59"/>
  <c r="P10" i="59"/>
  <c r="P11" i="59"/>
  <c r="P12" i="59"/>
  <c r="P13" i="59"/>
  <c r="P14" i="59"/>
  <c r="P15" i="59"/>
  <c r="P16" i="59"/>
  <c r="P17" i="59"/>
  <c r="P18" i="59"/>
  <c r="P19" i="59"/>
  <c r="P20" i="59"/>
  <c r="P21" i="59"/>
  <c r="P22" i="59"/>
  <c r="P23" i="59"/>
  <c r="P24" i="59"/>
  <c r="P25" i="59"/>
  <c r="P26" i="59"/>
  <c r="P27" i="59"/>
  <c r="P28" i="59"/>
  <c r="P29" i="59"/>
  <c r="P30" i="59"/>
  <c r="C2" i="59"/>
  <c r="D2" i="59"/>
  <c r="H2" i="59"/>
  <c r="G2" i="59"/>
  <c r="C4" i="59"/>
  <c r="D4" i="59"/>
  <c r="H4" i="59"/>
  <c r="G4" i="59"/>
  <c r="C5" i="59"/>
  <c r="D5" i="59"/>
  <c r="H5" i="59"/>
  <c r="G5" i="59"/>
  <c r="Q6" i="59"/>
  <c r="Q7" i="59"/>
  <c r="Q8" i="59"/>
  <c r="Q9" i="59"/>
  <c r="Q10" i="59"/>
  <c r="Q11" i="59"/>
  <c r="Q12" i="59"/>
  <c r="Q13" i="59"/>
  <c r="Q19" i="59"/>
  <c r="C20" i="59"/>
  <c r="D20" i="59"/>
  <c r="H20" i="59"/>
  <c r="G20" i="59"/>
  <c r="C21" i="59"/>
  <c r="D21" i="59"/>
  <c r="H21" i="59"/>
  <c r="G21" i="59"/>
  <c r="C22" i="59"/>
  <c r="D22" i="59"/>
  <c r="H22" i="59"/>
  <c r="G22" i="59"/>
  <c r="Q23" i="59"/>
  <c r="Q25" i="59"/>
  <c r="Q27" i="59"/>
  <c r="Q28" i="59"/>
  <c r="Q29" i="59"/>
  <c r="R2" i="59"/>
  <c r="R3" i="59"/>
  <c r="R4" i="59"/>
  <c r="R5" i="59"/>
  <c r="R6" i="59"/>
  <c r="R7" i="59"/>
  <c r="R8" i="59"/>
  <c r="R9" i="59"/>
  <c r="R10" i="59"/>
  <c r="R11" i="59"/>
  <c r="R12" i="59"/>
  <c r="R13" i="59"/>
  <c r="R14" i="59"/>
  <c r="R15" i="59"/>
  <c r="R16" i="59"/>
  <c r="R17" i="59"/>
  <c r="R18" i="59"/>
  <c r="R19" i="59"/>
  <c r="R20" i="59"/>
  <c r="R21" i="59"/>
  <c r="R22" i="59"/>
  <c r="R23" i="59"/>
  <c r="R24" i="59"/>
  <c r="R25" i="59"/>
  <c r="R26" i="59"/>
  <c r="R27" i="59"/>
  <c r="R28" i="59"/>
  <c r="R29" i="59"/>
  <c r="R30" i="59"/>
  <c r="S2" i="59"/>
  <c r="S3" i="59"/>
  <c r="C8" i="59"/>
  <c r="D8" i="59"/>
  <c r="C9" i="59"/>
  <c r="D9" i="59"/>
  <c r="C10" i="59"/>
  <c r="D10" i="59"/>
  <c r="C11" i="59"/>
  <c r="D11" i="59"/>
  <c r="C12" i="59"/>
  <c r="D12" i="59"/>
  <c r="C13" i="59"/>
  <c r="D13" i="59"/>
  <c r="C14" i="59"/>
  <c r="D14" i="59"/>
  <c r="C15" i="59"/>
  <c r="D15" i="59"/>
  <c r="C16" i="59"/>
  <c r="D16" i="59"/>
  <c r="C17" i="59"/>
  <c r="D17" i="59"/>
  <c r="C18" i="59"/>
  <c r="D18" i="59"/>
  <c r="C19" i="59"/>
  <c r="D19" i="59"/>
  <c r="C23" i="59"/>
  <c r="D23" i="59"/>
  <c r="C24" i="59"/>
  <c r="D24" i="59"/>
  <c r="C25" i="59"/>
  <c r="D25" i="59"/>
  <c r="C26" i="59"/>
  <c r="D26" i="59"/>
  <c r="C27" i="59"/>
  <c r="D27" i="59"/>
  <c r="C28" i="59"/>
  <c r="D28" i="59"/>
  <c r="C29" i="59"/>
  <c r="D29" i="59"/>
  <c r="C30" i="59"/>
  <c r="D30" i="59"/>
  <c r="H28" i="58"/>
  <c r="G28" i="58"/>
  <c r="H27" i="58"/>
  <c r="G27" i="58"/>
  <c r="H26" i="58"/>
  <c r="G26" i="58"/>
  <c r="H25" i="58"/>
  <c r="G25" i="58"/>
  <c r="H24" i="58"/>
  <c r="G24" i="58"/>
  <c r="H21" i="58"/>
  <c r="G21" i="58"/>
  <c r="H19" i="58"/>
  <c r="G19" i="58"/>
  <c r="H18" i="58"/>
  <c r="G18" i="58"/>
  <c r="H17" i="58"/>
  <c r="G17" i="58"/>
  <c r="H16" i="58"/>
  <c r="G16" i="58"/>
  <c r="H15" i="58"/>
  <c r="G15" i="58"/>
  <c r="H14" i="58"/>
  <c r="G14" i="58"/>
  <c r="H13" i="58"/>
  <c r="G13" i="58"/>
  <c r="H12" i="58"/>
  <c r="G12" i="58"/>
  <c r="H11" i="58"/>
  <c r="G11" i="58"/>
  <c r="H10" i="58"/>
  <c r="G10" i="58"/>
  <c r="H9" i="58"/>
  <c r="G9" i="58"/>
  <c r="H8" i="58"/>
  <c r="G8" i="58"/>
  <c r="H7" i="58"/>
  <c r="G7" i="58"/>
  <c r="H6" i="58"/>
  <c r="G6" i="58"/>
  <c r="H3" i="58"/>
  <c r="G3" i="58"/>
  <c r="M28" i="58"/>
  <c r="H29" i="58"/>
  <c r="G29" i="58"/>
  <c r="M29" i="58"/>
  <c r="H30" i="58"/>
  <c r="G30" i="58"/>
  <c r="M30" i="58"/>
  <c r="H23" i="59"/>
  <c r="G23" i="59"/>
  <c r="H25" i="47"/>
  <c r="G25" i="47"/>
  <c r="H22" i="47"/>
  <c r="G22" i="47"/>
  <c r="H19" i="47"/>
  <c r="G19" i="47"/>
  <c r="H18" i="47"/>
  <c r="G18" i="47"/>
  <c r="H17" i="47"/>
  <c r="G17" i="47"/>
  <c r="H16" i="47"/>
  <c r="G16" i="47"/>
  <c r="H15" i="47"/>
  <c r="G15" i="47"/>
  <c r="H14" i="47"/>
  <c r="G14" i="47"/>
  <c r="H13" i="47"/>
  <c r="G13" i="47"/>
  <c r="H12" i="47"/>
  <c r="G12" i="47"/>
  <c r="H11" i="47"/>
  <c r="G11" i="47"/>
  <c r="H10" i="47"/>
  <c r="G10" i="47"/>
  <c r="H9" i="47"/>
  <c r="G9" i="47"/>
  <c r="H8" i="47"/>
  <c r="G8" i="47"/>
  <c r="H7" i="47"/>
  <c r="G7" i="47"/>
  <c r="H6" i="47"/>
  <c r="G6" i="47"/>
  <c r="H5" i="47"/>
  <c r="G5" i="47"/>
  <c r="H3" i="47"/>
  <c r="G3" i="47"/>
  <c r="M25" i="47"/>
  <c r="H26" i="47"/>
  <c r="G26" i="47"/>
  <c r="M26" i="47"/>
  <c r="H27" i="47"/>
  <c r="G27" i="47"/>
  <c r="M27" i="47"/>
  <c r="H28" i="47"/>
  <c r="G28" i="47"/>
  <c r="M28" i="47"/>
  <c r="H29" i="47"/>
  <c r="G29" i="47"/>
  <c r="M29" i="47"/>
  <c r="H30" i="47"/>
  <c r="G30" i="47"/>
  <c r="M30" i="47"/>
  <c r="H24" i="46"/>
  <c r="G24" i="46"/>
  <c r="H21" i="46"/>
  <c r="G21" i="46"/>
  <c r="H18" i="46"/>
  <c r="G18" i="46"/>
  <c r="H17" i="46"/>
  <c r="G17" i="46"/>
  <c r="H16" i="46"/>
  <c r="G16" i="46"/>
  <c r="H15" i="46"/>
  <c r="G15" i="46"/>
  <c r="H14" i="46"/>
  <c r="G14" i="46"/>
  <c r="H13" i="46"/>
  <c r="G13" i="46"/>
  <c r="H12" i="46"/>
  <c r="G12" i="46"/>
  <c r="H11" i="46"/>
  <c r="G11" i="46"/>
  <c r="H10" i="46"/>
  <c r="G10" i="46"/>
  <c r="H9" i="46"/>
  <c r="G9" i="46"/>
  <c r="H8" i="46"/>
  <c r="G8" i="46"/>
  <c r="H7" i="46"/>
  <c r="G7" i="46"/>
  <c r="H6" i="46"/>
  <c r="G6" i="46"/>
  <c r="H5" i="46"/>
  <c r="G5" i="46"/>
  <c r="H4" i="46"/>
  <c r="G4" i="46"/>
  <c r="H3" i="46"/>
  <c r="G3" i="46"/>
  <c r="M24" i="46"/>
  <c r="H25" i="46"/>
  <c r="G25" i="46"/>
  <c r="M25" i="46"/>
  <c r="H26" i="46"/>
  <c r="G26" i="46"/>
  <c r="M26" i="46"/>
  <c r="H27" i="46"/>
  <c r="G27" i="46"/>
  <c r="M27" i="46"/>
  <c r="H28" i="46"/>
  <c r="G28" i="46"/>
  <c r="M28" i="46"/>
  <c r="H29" i="46"/>
  <c r="G29" i="46"/>
  <c r="M29" i="46"/>
  <c r="H30" i="46"/>
  <c r="G30" i="46"/>
  <c r="M30" i="46"/>
  <c r="G11" i="31"/>
  <c r="H11" i="31"/>
  <c r="M11" i="31"/>
  <c r="G12" i="31"/>
  <c r="H12" i="31"/>
  <c r="M12" i="31"/>
  <c r="G13" i="31"/>
  <c r="H13" i="31"/>
  <c r="M13" i="31"/>
  <c r="G14" i="31"/>
  <c r="H14" i="31"/>
  <c r="M14" i="31"/>
  <c r="M15" i="31"/>
  <c r="M16" i="31"/>
  <c r="M17" i="31"/>
  <c r="G18" i="31"/>
  <c r="H18" i="31"/>
  <c r="M18" i="31"/>
  <c r="M19" i="31"/>
  <c r="G20" i="31"/>
  <c r="H20" i="31"/>
  <c r="M20" i="31"/>
  <c r="G21" i="31"/>
  <c r="H21" i="31"/>
  <c r="M21" i="31"/>
  <c r="G22" i="31"/>
  <c r="H22" i="31"/>
  <c r="M22" i="31"/>
  <c r="G23" i="31"/>
  <c r="H23" i="31"/>
  <c r="M23" i="31"/>
  <c r="G24" i="31"/>
  <c r="H24" i="31"/>
  <c r="M24" i="31"/>
  <c r="G25" i="31"/>
  <c r="H25" i="31"/>
  <c r="M25" i="31"/>
  <c r="G26" i="31"/>
  <c r="H26" i="31"/>
  <c r="M26" i="31"/>
  <c r="G27" i="31"/>
  <c r="H27" i="31"/>
  <c r="M27" i="31"/>
  <c r="G28" i="31"/>
  <c r="H28" i="31"/>
  <c r="M28" i="31"/>
  <c r="G29" i="31"/>
  <c r="H29" i="31"/>
  <c r="M29" i="31"/>
  <c r="G10" i="31"/>
  <c r="H10" i="31"/>
  <c r="M10" i="31"/>
  <c r="M16" i="3"/>
  <c r="G17" i="3"/>
  <c r="H17" i="3"/>
  <c r="M17" i="3"/>
  <c r="G18" i="3"/>
  <c r="H18" i="3"/>
  <c r="M18" i="3"/>
  <c r="G19" i="3"/>
  <c r="H19" i="3"/>
  <c r="M19" i="3"/>
  <c r="G20" i="3"/>
  <c r="H20" i="3"/>
  <c r="M20" i="3"/>
  <c r="G21" i="3"/>
  <c r="H21" i="3"/>
  <c r="M21" i="3"/>
  <c r="G22" i="3"/>
  <c r="H22" i="3"/>
  <c r="M22" i="3"/>
  <c r="G23" i="3"/>
  <c r="H23" i="3"/>
  <c r="M23" i="3"/>
  <c r="G24" i="3"/>
  <c r="H24" i="3"/>
  <c r="M24" i="3"/>
  <c r="G25" i="3"/>
  <c r="H25" i="3"/>
  <c r="M25" i="3"/>
  <c r="G26" i="3"/>
  <c r="H26" i="3"/>
  <c r="M26" i="3"/>
  <c r="G27" i="3"/>
  <c r="H27" i="3"/>
  <c r="M27" i="3"/>
  <c r="G28" i="3"/>
  <c r="H28" i="3"/>
  <c r="M28" i="3"/>
  <c r="G29" i="3"/>
  <c r="H29" i="3"/>
  <c r="M29" i="3"/>
  <c r="G8" i="3"/>
  <c r="H8" i="3"/>
  <c r="M8" i="3"/>
  <c r="G9" i="3"/>
  <c r="H9" i="3"/>
  <c r="M9" i="3"/>
  <c r="G10" i="3"/>
  <c r="H10" i="3"/>
  <c r="M10" i="3"/>
  <c r="G11" i="3"/>
  <c r="H11" i="3"/>
  <c r="M11" i="3"/>
  <c r="G12" i="3"/>
  <c r="H12" i="3"/>
  <c r="M12" i="3"/>
  <c r="G13" i="3"/>
  <c r="H13" i="3"/>
  <c r="M13" i="3"/>
  <c r="G14" i="3"/>
  <c r="H14" i="3"/>
  <c r="M14" i="3"/>
  <c r="M15" i="3"/>
  <c r="K2" i="58"/>
  <c r="K2" i="46"/>
  <c r="G15" i="61"/>
  <c r="H15" i="61"/>
  <c r="M15" i="61"/>
  <c r="G16" i="61"/>
  <c r="H16" i="61"/>
  <c r="M16" i="61"/>
  <c r="G17" i="61"/>
  <c r="H17" i="61"/>
  <c r="M17" i="61"/>
  <c r="G18" i="61"/>
  <c r="H18" i="61"/>
  <c r="M18" i="61"/>
  <c r="G19" i="61"/>
  <c r="H19" i="61"/>
  <c r="M19" i="61"/>
  <c r="G20" i="61"/>
  <c r="H20" i="61"/>
  <c r="M20" i="61"/>
  <c r="M21" i="61"/>
  <c r="M22" i="61"/>
  <c r="M23" i="61"/>
  <c r="G24" i="61"/>
  <c r="H24" i="61"/>
  <c r="M24" i="61"/>
  <c r="G25" i="61"/>
  <c r="H25" i="61"/>
  <c r="M25" i="61"/>
  <c r="G26" i="61"/>
  <c r="H26" i="61"/>
  <c r="M26" i="61"/>
  <c r="G27" i="61"/>
  <c r="H27" i="61"/>
  <c r="M27" i="61"/>
  <c r="G13" i="60"/>
  <c r="H13" i="60"/>
  <c r="M13" i="60"/>
  <c r="G14" i="60"/>
  <c r="H14" i="60"/>
  <c r="M14" i="60"/>
  <c r="G15" i="60"/>
  <c r="H15" i="60"/>
  <c r="M15" i="60"/>
  <c r="G16" i="60"/>
  <c r="H16" i="60"/>
  <c r="M16" i="60"/>
  <c r="G17" i="60"/>
  <c r="H17" i="60"/>
  <c r="M17" i="60"/>
  <c r="G18" i="60"/>
  <c r="H18" i="60"/>
  <c r="M18" i="60"/>
  <c r="G19" i="60"/>
  <c r="H19" i="60"/>
  <c r="M19" i="60"/>
  <c r="M20" i="60"/>
  <c r="M21" i="60"/>
  <c r="M22" i="60"/>
  <c r="M23" i="60"/>
  <c r="G24" i="60"/>
  <c r="H24" i="60"/>
  <c r="M24" i="60"/>
  <c r="G25" i="60"/>
  <c r="H25" i="60"/>
  <c r="M25" i="60"/>
  <c r="G26" i="60"/>
  <c r="H26" i="60"/>
  <c r="M26" i="60"/>
  <c r="G27" i="60"/>
  <c r="H27" i="60"/>
  <c r="M27" i="60"/>
  <c r="G28" i="60"/>
  <c r="H28" i="60"/>
  <c r="M28" i="60"/>
  <c r="G29" i="60"/>
  <c r="H29" i="60"/>
  <c r="M29" i="60"/>
  <c r="G30" i="60"/>
  <c r="H30" i="60"/>
  <c r="M30" i="60"/>
  <c r="H3" i="2"/>
  <c r="G3" i="2"/>
  <c r="H2" i="40"/>
  <c r="G2" i="40"/>
  <c r="H4" i="40"/>
  <c r="G4" i="40"/>
  <c r="H8" i="40"/>
  <c r="G8" i="40"/>
  <c r="H2" i="31"/>
  <c r="G2" i="31"/>
  <c r="H5" i="31"/>
  <c r="G5" i="31"/>
  <c r="H6" i="45"/>
  <c r="G6" i="45"/>
  <c r="H7" i="45"/>
  <c r="G7" i="45"/>
  <c r="H3" i="59"/>
  <c r="G3" i="59"/>
  <c r="H6" i="59"/>
  <c r="G6" i="59"/>
  <c r="H7" i="59"/>
  <c r="G7" i="59"/>
  <c r="H8" i="59"/>
  <c r="G8" i="59"/>
  <c r="H9" i="59"/>
  <c r="G9" i="59"/>
  <c r="G15" i="59"/>
  <c r="H15" i="59"/>
  <c r="M15" i="59"/>
  <c r="G16" i="59"/>
  <c r="H16" i="59"/>
  <c r="M16" i="59"/>
  <c r="G17" i="59"/>
  <c r="H17" i="59"/>
  <c r="M17" i="59"/>
  <c r="G18" i="59"/>
  <c r="H18" i="59"/>
  <c r="M18" i="59"/>
  <c r="G19" i="59"/>
  <c r="H19" i="59"/>
  <c r="M19" i="59"/>
  <c r="M20" i="59"/>
  <c r="M21" i="59"/>
  <c r="M22" i="59"/>
  <c r="M23" i="59"/>
  <c r="G24" i="59"/>
  <c r="H24" i="59"/>
  <c r="M24" i="59"/>
  <c r="G25" i="59"/>
  <c r="H25" i="59"/>
  <c r="M25" i="59"/>
  <c r="G26" i="59"/>
  <c r="H26" i="59"/>
  <c r="M26" i="59"/>
  <c r="G27" i="59"/>
  <c r="H27" i="59"/>
  <c r="M27" i="59"/>
  <c r="G28" i="59"/>
  <c r="H28" i="59"/>
  <c r="M28" i="59"/>
  <c r="G29" i="59"/>
  <c r="H29" i="59"/>
  <c r="M29" i="59"/>
  <c r="G30" i="59"/>
  <c r="H30" i="59"/>
  <c r="M30" i="59"/>
  <c r="M26" i="58"/>
  <c r="M27" i="58"/>
  <c r="M17" i="58"/>
  <c r="M18" i="58"/>
  <c r="M19" i="58"/>
  <c r="M20" i="58"/>
  <c r="M21" i="58"/>
  <c r="M22" i="58"/>
  <c r="M23" i="58"/>
  <c r="M24" i="58"/>
  <c r="M25" i="58"/>
  <c r="M18" i="47"/>
  <c r="M19" i="47"/>
  <c r="M20" i="47"/>
  <c r="M21" i="47"/>
  <c r="M22" i="47"/>
  <c r="M23" i="47"/>
  <c r="M24" i="47"/>
  <c r="M19" i="46"/>
  <c r="M20" i="46"/>
  <c r="M21" i="46"/>
  <c r="M22" i="46"/>
  <c r="M23" i="46"/>
  <c r="M7" i="45"/>
  <c r="G9" i="40"/>
  <c r="H9" i="40"/>
  <c r="M9" i="40"/>
  <c r="G10" i="40"/>
  <c r="H10" i="40"/>
  <c r="M10" i="40"/>
  <c r="G11" i="40"/>
  <c r="H11" i="40"/>
  <c r="M11" i="40"/>
  <c r="G12" i="40"/>
  <c r="H12" i="40"/>
  <c r="M12" i="40"/>
  <c r="G7" i="31"/>
  <c r="H7" i="31"/>
  <c r="M7" i="31"/>
  <c r="G8" i="31"/>
  <c r="H8" i="31"/>
  <c r="M8" i="31"/>
  <c r="G9" i="31"/>
  <c r="H9" i="31"/>
  <c r="M9" i="31"/>
  <c r="G6" i="40"/>
  <c r="H6" i="40"/>
  <c r="M6" i="40"/>
  <c r="G7" i="40"/>
  <c r="H7" i="40"/>
  <c r="M7" i="40"/>
  <c r="M8" i="40"/>
  <c r="M4" i="2"/>
  <c r="M5" i="2"/>
  <c r="M6" i="2"/>
  <c r="G7" i="2"/>
  <c r="H7" i="2"/>
  <c r="M7" i="2"/>
  <c r="G8" i="2"/>
  <c r="H8" i="2"/>
  <c r="M8" i="2"/>
  <c r="G9" i="2"/>
  <c r="H9" i="2"/>
  <c r="M9" i="2"/>
  <c r="G10" i="2"/>
  <c r="H10" i="2"/>
  <c r="M10" i="2"/>
  <c r="G11" i="2"/>
  <c r="H11" i="2"/>
  <c r="M11" i="2"/>
  <c r="G12" i="2"/>
  <c r="H12" i="2"/>
  <c r="M12" i="2"/>
  <c r="G13" i="2"/>
  <c r="H13" i="2"/>
  <c r="M13" i="2"/>
  <c r="G14" i="2"/>
  <c r="H14" i="2"/>
  <c r="M14" i="2"/>
  <c r="G15" i="2"/>
  <c r="H15" i="2"/>
  <c r="M15" i="2"/>
  <c r="M16" i="2"/>
  <c r="M17" i="2"/>
  <c r="M18" i="2"/>
  <c r="G19" i="2"/>
  <c r="H19" i="2"/>
  <c r="M19" i="2"/>
  <c r="G20" i="2"/>
  <c r="H20" i="2"/>
  <c r="M20" i="2"/>
  <c r="G21" i="2"/>
  <c r="H21" i="2"/>
  <c r="M21" i="2"/>
  <c r="G22" i="2"/>
  <c r="H22" i="2"/>
  <c r="M22" i="2"/>
  <c r="G23" i="2"/>
  <c r="H23" i="2"/>
  <c r="M23" i="2"/>
  <c r="G24" i="2"/>
  <c r="H24" i="2"/>
  <c r="M24" i="2"/>
  <c r="G25" i="2"/>
  <c r="H25" i="2"/>
  <c r="M25" i="2"/>
  <c r="G26" i="2"/>
  <c r="H26" i="2"/>
  <c r="M26" i="2"/>
  <c r="G27" i="2"/>
  <c r="H27" i="2"/>
  <c r="M27" i="2"/>
  <c r="G28" i="2"/>
  <c r="H28" i="2"/>
  <c r="M28" i="2"/>
  <c r="Y34" i="44"/>
  <c r="Y35" i="44"/>
  <c r="J3" i="44"/>
  <c r="H5" i="40"/>
  <c r="G5" i="40"/>
  <c r="H2" i="45"/>
  <c r="G2" i="45"/>
  <c r="H14" i="59"/>
  <c r="G14" i="59"/>
  <c r="H3" i="60"/>
  <c r="G3" i="60"/>
  <c r="H13" i="61"/>
  <c r="G13" i="61"/>
  <c r="H14" i="61"/>
  <c r="G14" i="61"/>
  <c r="M7" i="46"/>
  <c r="M8" i="46"/>
  <c r="M9" i="46"/>
  <c r="M10" i="46"/>
  <c r="M11" i="46"/>
  <c r="M12" i="46"/>
  <c r="M13" i="46"/>
  <c r="M14" i="46"/>
  <c r="M15" i="46"/>
  <c r="M16" i="46"/>
  <c r="M17" i="46"/>
  <c r="M18" i="46"/>
  <c r="H5" i="45"/>
  <c r="G5" i="45"/>
  <c r="H7" i="3"/>
  <c r="G7" i="3"/>
  <c r="H3" i="3"/>
  <c r="G3" i="3"/>
  <c r="P3" i="44"/>
  <c r="O3" i="44"/>
  <c r="N3" i="44"/>
  <c r="H12" i="61"/>
  <c r="G12" i="61"/>
  <c r="H11" i="61"/>
  <c r="G11" i="61"/>
  <c r="H10" i="61"/>
  <c r="G10" i="61"/>
  <c r="H9" i="61"/>
  <c r="G9" i="61"/>
  <c r="H8" i="61"/>
  <c r="G8" i="61"/>
  <c r="H3" i="61"/>
  <c r="G3" i="61"/>
  <c r="M14" i="61"/>
  <c r="M13" i="61"/>
  <c r="M12" i="61"/>
  <c r="M11" i="61"/>
  <c r="M10" i="61"/>
  <c r="M9" i="61"/>
  <c r="M8" i="61"/>
  <c r="M7" i="61"/>
  <c r="M6" i="61"/>
  <c r="M5" i="61"/>
  <c r="M4" i="61"/>
  <c r="M3" i="61"/>
  <c r="M2" i="61"/>
  <c r="H12" i="60"/>
  <c r="G12" i="60"/>
  <c r="H11" i="60"/>
  <c r="G11" i="60"/>
  <c r="H10" i="60"/>
  <c r="G10" i="60"/>
  <c r="H9" i="60"/>
  <c r="G9" i="60"/>
  <c r="H8" i="60"/>
  <c r="G8" i="60"/>
  <c r="H7" i="60"/>
  <c r="G7" i="60"/>
  <c r="M12" i="60"/>
  <c r="M11" i="60"/>
  <c r="M10" i="60"/>
  <c r="M9" i="60"/>
  <c r="M8" i="60"/>
  <c r="M7" i="60"/>
  <c r="M6" i="60"/>
  <c r="M5" i="60"/>
  <c r="M4" i="60"/>
  <c r="M3" i="60"/>
  <c r="M2" i="60"/>
  <c r="H13" i="59"/>
  <c r="G13" i="59"/>
  <c r="H12" i="59"/>
  <c r="G12" i="59"/>
  <c r="H11" i="59"/>
  <c r="G11" i="59"/>
  <c r="H10" i="59"/>
  <c r="G10" i="59"/>
  <c r="M14" i="59"/>
  <c r="M13" i="59"/>
  <c r="M12" i="59"/>
  <c r="M11" i="59"/>
  <c r="M10" i="59"/>
  <c r="M9" i="59"/>
  <c r="M8" i="59"/>
  <c r="M7" i="59"/>
  <c r="M6" i="59"/>
  <c r="M5" i="59"/>
  <c r="M4" i="59"/>
  <c r="M3" i="59"/>
  <c r="M2" i="59"/>
  <c r="M16" i="58"/>
  <c r="M15" i="58"/>
  <c r="M14" i="58"/>
  <c r="M13" i="58"/>
  <c r="M12" i="58"/>
  <c r="M11" i="58"/>
  <c r="M10" i="58"/>
  <c r="M9" i="58"/>
  <c r="M8" i="58"/>
  <c r="M7" i="58"/>
  <c r="M6" i="58"/>
  <c r="M5" i="58"/>
  <c r="M4" i="58"/>
  <c r="M3" i="58"/>
  <c r="M2" i="58"/>
  <c r="K2" i="60"/>
  <c r="K2" i="59"/>
  <c r="K2" i="2"/>
  <c r="Y33" i="44"/>
  <c r="M16" i="47"/>
  <c r="M17" i="47"/>
  <c r="K2" i="45"/>
  <c r="M6" i="45"/>
  <c r="M5" i="45"/>
  <c r="M4" i="45"/>
  <c r="M3" i="45"/>
  <c r="M2" i="45"/>
  <c r="K2" i="31"/>
  <c r="M6" i="31"/>
  <c r="H6" i="31"/>
  <c r="G6" i="31"/>
  <c r="M5" i="31"/>
  <c r="M4" i="31"/>
  <c r="M3" i="31"/>
  <c r="M2" i="31"/>
  <c r="K2" i="3"/>
  <c r="M7" i="3"/>
  <c r="M6" i="3"/>
  <c r="M5" i="3"/>
  <c r="M4" i="3"/>
  <c r="M3" i="3"/>
  <c r="M2" i="3"/>
  <c r="K2" i="40"/>
  <c r="M5" i="40"/>
  <c r="M4" i="40"/>
  <c r="M3" i="40"/>
  <c r="M2" i="40"/>
  <c r="M3" i="2"/>
  <c r="M2" i="2"/>
  <c r="M13" i="47"/>
  <c r="M14" i="47"/>
  <c r="M15" i="47"/>
  <c r="M4" i="47"/>
  <c r="M5" i="47"/>
  <c r="M6" i="47"/>
  <c r="M7" i="47"/>
  <c r="M8" i="47"/>
  <c r="M9" i="47"/>
  <c r="M10" i="47"/>
  <c r="M11" i="47"/>
  <c r="M12" i="47"/>
  <c r="K2" i="47"/>
  <c r="M6" i="46"/>
  <c r="M5" i="46"/>
  <c r="M4" i="46"/>
  <c r="M3" i="46"/>
  <c r="M2" i="46"/>
  <c r="Y19" i="44"/>
  <c r="Y20" i="44"/>
  <c r="Y21" i="44"/>
  <c r="Y22" i="44"/>
  <c r="Y23" i="44"/>
  <c r="Y24" i="44"/>
  <c r="Y25" i="44"/>
  <c r="Y26" i="44"/>
  <c r="Y27" i="44"/>
  <c r="Y28" i="44"/>
  <c r="Y29" i="44"/>
  <c r="Y30" i="44"/>
  <c r="Y31" i="44"/>
  <c r="Y32" i="44"/>
  <c r="G3" i="44"/>
  <c r="H3" i="44"/>
  <c r="I3" i="44"/>
  <c r="K3" i="44"/>
  <c r="M3" i="44"/>
  <c r="M3" i="47"/>
  <c r="M2" i="47"/>
  <c r="Y3" i="44"/>
  <c r="Y5" i="44"/>
  <c r="Y6" i="44"/>
  <c r="Y7" i="44"/>
  <c r="Y8" i="44"/>
  <c r="Y9" i="44"/>
  <c r="Y10" i="44"/>
  <c r="Y11" i="44"/>
  <c r="Y12" i="44"/>
  <c r="Y13" i="44"/>
  <c r="Y14" i="44"/>
  <c r="Y15" i="44"/>
  <c r="Y16" i="44"/>
  <c r="Y17" i="44"/>
  <c r="Y18" i="44"/>
  <c r="B8" i="62" l="1"/>
  <c r="B15" i="62"/>
  <c r="B19" i="62"/>
  <c r="B2" i="62"/>
  <c r="B3" i="62"/>
  <c r="B28" i="62"/>
  <c r="B14" i="62"/>
  <c r="B23" i="62"/>
  <c r="B18" i="62"/>
  <c r="T2" i="62"/>
  <c r="B13" i="65"/>
  <c r="B22" i="62"/>
  <c r="B10" i="62"/>
  <c r="B26" i="62"/>
  <c r="B13" i="64"/>
  <c r="B20" i="64"/>
  <c r="B19" i="64"/>
  <c r="S26" i="62"/>
  <c r="B12" i="62"/>
  <c r="B23" i="64"/>
  <c r="Q2" i="65"/>
  <c r="B16" i="62"/>
  <c r="N35" i="62"/>
  <c r="C12" i="10" s="1"/>
  <c r="Q18" i="62"/>
  <c r="B24" i="62"/>
  <c r="B12" i="65"/>
  <c r="S4" i="65"/>
  <c r="N4" i="65"/>
  <c r="S17" i="65"/>
  <c r="Q17" i="65"/>
  <c r="Q6" i="65"/>
  <c r="S6" i="65"/>
  <c r="O21" i="65"/>
  <c r="O31" i="65" s="1"/>
  <c r="D16" i="10" s="1"/>
  <c r="S21" i="65"/>
  <c r="B2" i="65"/>
  <c r="S16" i="65"/>
  <c r="Q16" i="65"/>
  <c r="B22" i="65"/>
  <c r="S22" i="65"/>
  <c r="N3" i="65"/>
  <c r="Q3" i="65"/>
  <c r="B7" i="64"/>
  <c r="B10" i="64"/>
  <c r="Q15" i="62"/>
  <c r="B30" i="62"/>
  <c r="B20" i="62"/>
  <c r="B7" i="62"/>
  <c r="Q30" i="62"/>
  <c r="Q3" i="62"/>
  <c r="B6" i="62"/>
  <c r="B27" i="62"/>
  <c r="B8" i="65"/>
  <c r="B11" i="62"/>
  <c r="B28" i="64"/>
  <c r="Q28" i="64"/>
  <c r="B18" i="64"/>
  <c r="B27" i="64"/>
  <c r="Q17" i="64"/>
  <c r="Q16" i="64"/>
  <c r="B6" i="64"/>
  <c r="B12" i="64"/>
  <c r="Q4" i="64"/>
  <c r="B4" i="64"/>
  <c r="B3" i="64"/>
  <c r="Q3" i="64"/>
  <c r="B2" i="64"/>
  <c r="N2" i="64"/>
  <c r="N32" i="64" s="1"/>
  <c r="C15" i="10" s="1"/>
  <c r="S13" i="63"/>
  <c r="N13" i="63"/>
  <c r="B13" i="63"/>
  <c r="N14" i="63"/>
  <c r="Q14" i="63"/>
  <c r="S29" i="63"/>
  <c r="Q29" i="63"/>
  <c r="S28" i="63"/>
  <c r="N28" i="63"/>
  <c r="S27" i="63"/>
  <c r="Q27" i="63"/>
  <c r="O21" i="63"/>
  <c r="O34" i="63" s="1"/>
  <c r="S21" i="63"/>
  <c r="S16" i="63"/>
  <c r="Q16" i="63"/>
  <c r="B15" i="63"/>
  <c r="Q15" i="63"/>
  <c r="Q13" i="63"/>
  <c r="B4" i="63"/>
  <c r="S4" i="63"/>
  <c r="B7" i="63"/>
  <c r="S7" i="63"/>
  <c r="S29" i="62"/>
  <c r="Q29" i="62"/>
  <c r="B5" i="62"/>
  <c r="S5" i="62"/>
  <c r="B29" i="62"/>
  <c r="B9" i="62"/>
  <c r="B17" i="62"/>
  <c r="Q17" i="62"/>
  <c r="B13" i="62"/>
  <c r="B25" i="62"/>
  <c r="B21" i="62"/>
  <c r="S21" i="62"/>
  <c r="B24" i="63"/>
  <c r="B5" i="63"/>
  <c r="B16" i="64"/>
  <c r="B14" i="65"/>
  <c r="B15" i="65"/>
  <c r="B4" i="65"/>
  <c r="B18" i="65"/>
  <c r="B16" i="63"/>
  <c r="O35" i="62"/>
  <c r="D12" i="10" s="1"/>
  <c r="I7" i="31"/>
  <c r="J7" i="31" s="1"/>
  <c r="L16" i="10"/>
  <c r="E14" i="10"/>
  <c r="L14" i="10" s="1"/>
  <c r="B10" i="63"/>
  <c r="G14" i="10"/>
  <c r="U2" i="62"/>
  <c r="V2" i="62" s="1"/>
  <c r="B23" i="65"/>
  <c r="Q7" i="64"/>
  <c r="Q22" i="63"/>
  <c r="B8" i="64"/>
  <c r="I25" i="59"/>
  <c r="J25" i="59" s="1"/>
  <c r="I7" i="59"/>
  <c r="J7" i="59" s="1"/>
  <c r="I5" i="31"/>
  <c r="J5" i="31" s="1"/>
  <c r="I26" i="61"/>
  <c r="J26" i="61" s="1"/>
  <c r="B27" i="63"/>
  <c r="Q7" i="63"/>
  <c r="S13" i="64"/>
  <c r="S13" i="65"/>
  <c r="B22" i="63"/>
  <c r="B14" i="64"/>
  <c r="B26" i="64"/>
  <c r="B17" i="64"/>
  <c r="B11" i="64"/>
  <c r="B24" i="65"/>
  <c r="I28" i="2"/>
  <c r="J28" i="2" s="1"/>
  <c r="I12" i="40"/>
  <c r="J12" i="40" s="1"/>
  <c r="I30" i="59"/>
  <c r="J30" i="59" s="1"/>
  <c r="B2" i="63"/>
  <c r="S28" i="64"/>
  <c r="I15" i="61"/>
  <c r="J15" i="61" s="1"/>
  <c r="B15" i="64"/>
  <c r="B14" i="63"/>
  <c r="T2" i="63"/>
  <c r="U2" i="63" s="1"/>
  <c r="V2" i="63" s="1"/>
  <c r="S12" i="64"/>
  <c r="I8" i="31"/>
  <c r="J8" i="31" s="1"/>
  <c r="I11" i="40"/>
  <c r="J11" i="40" s="1"/>
  <c r="I9" i="59"/>
  <c r="J9" i="59" s="1"/>
  <c r="I3" i="59"/>
  <c r="J3" i="59" s="1"/>
  <c r="I8" i="40"/>
  <c r="J8" i="40" s="1"/>
  <c r="I2" i="40"/>
  <c r="J2" i="40" s="1"/>
  <c r="I29" i="60"/>
  <c r="J29" i="60" s="1"/>
  <c r="I25" i="60"/>
  <c r="J25" i="60" s="1"/>
  <c r="I17" i="60"/>
  <c r="J17" i="60" s="1"/>
  <c r="I13" i="60"/>
  <c r="J13" i="60" s="1"/>
  <c r="I20" i="61"/>
  <c r="J20" i="61" s="1"/>
  <c r="I16" i="61"/>
  <c r="J16" i="61" s="1"/>
  <c r="B29" i="63"/>
  <c r="B9" i="63"/>
  <c r="B17" i="63"/>
  <c r="I11" i="2"/>
  <c r="J11" i="2" s="1"/>
  <c r="I7" i="2"/>
  <c r="J7" i="2" s="1"/>
  <c r="I18" i="61"/>
  <c r="J18" i="61" s="1"/>
  <c r="B28" i="63"/>
  <c r="B12" i="63"/>
  <c r="I7" i="45"/>
  <c r="J7" i="45" s="1"/>
  <c r="E22" i="46"/>
  <c r="F22" i="46" s="1"/>
  <c r="S22" i="46" s="1"/>
  <c r="E26" i="31"/>
  <c r="F26" i="31" s="1"/>
  <c r="B20" i="63"/>
  <c r="B24" i="64"/>
  <c r="B20" i="65"/>
  <c r="B17" i="65"/>
  <c r="T2" i="65"/>
  <c r="U2" i="65" s="1"/>
  <c r="I15" i="59"/>
  <c r="J15" i="59" s="1"/>
  <c r="I4" i="40"/>
  <c r="J4" i="40" s="1"/>
  <c r="S9" i="63"/>
  <c r="B21" i="65"/>
  <c r="B16" i="65"/>
  <c r="B26" i="63"/>
  <c r="B3" i="65"/>
  <c r="B22" i="64"/>
  <c r="Q4" i="65"/>
  <c r="B9" i="65"/>
  <c r="B25" i="64"/>
  <c r="B19" i="63"/>
  <c r="W25" i="44"/>
  <c r="X25" i="44" s="1"/>
  <c r="W21" i="44"/>
  <c r="X21" i="44" s="1"/>
  <c r="W17" i="44"/>
  <c r="X17" i="44" s="1"/>
  <c r="W13" i="44"/>
  <c r="X13" i="44" s="1"/>
  <c r="W9" i="44"/>
  <c r="X9" i="44" s="1"/>
  <c r="W5" i="44"/>
  <c r="X5" i="44" s="1"/>
  <c r="S10" i="65"/>
  <c r="B10" i="65"/>
  <c r="B21" i="64"/>
  <c r="O21" i="64"/>
  <c r="O32" i="64" s="1"/>
  <c r="D15" i="10" s="1"/>
  <c r="Q6" i="63"/>
  <c r="B6" i="63"/>
  <c r="S23" i="63"/>
  <c r="B23" i="63"/>
  <c r="Q7" i="65"/>
  <c r="B7" i="65"/>
  <c r="S19" i="65"/>
  <c r="B19" i="65"/>
  <c r="S11" i="63"/>
  <c r="B11" i="63"/>
  <c r="B3" i="63"/>
  <c r="N3" i="63"/>
  <c r="T2" i="64"/>
  <c r="U2" i="64" s="1"/>
  <c r="V2" i="64" s="1"/>
  <c r="Q2" i="64"/>
  <c r="S11" i="65"/>
  <c r="B11" i="65"/>
  <c r="W3" i="44"/>
  <c r="X3" i="44" s="1"/>
  <c r="W33" i="44"/>
  <c r="X33" i="44" s="1"/>
  <c r="S14" i="63"/>
  <c r="S10" i="64"/>
  <c r="B6" i="65"/>
  <c r="Q22" i="64"/>
  <c r="W29" i="44"/>
  <c r="X29" i="44" s="1"/>
  <c r="S15" i="63"/>
  <c r="W28" i="44"/>
  <c r="X28" i="44" s="1"/>
  <c r="W20" i="44"/>
  <c r="X20" i="44" s="1"/>
  <c r="W8" i="44"/>
  <c r="X8" i="44" s="1"/>
  <c r="B18" i="63"/>
  <c r="W32" i="44"/>
  <c r="X32" i="44" s="1"/>
  <c r="W24" i="44"/>
  <c r="X24" i="44" s="1"/>
  <c r="W16" i="44"/>
  <c r="X16" i="44" s="1"/>
  <c r="W12" i="44"/>
  <c r="X12" i="44" s="1"/>
  <c r="W31" i="44"/>
  <c r="X31" i="44" s="1"/>
  <c r="W27" i="44"/>
  <c r="X27" i="44" s="1"/>
  <c r="W23" i="44"/>
  <c r="X23" i="44" s="1"/>
  <c r="W19" i="44"/>
  <c r="X19" i="44" s="1"/>
  <c r="W15" i="44"/>
  <c r="X15" i="44" s="1"/>
  <c r="W11" i="44"/>
  <c r="X11" i="44" s="1"/>
  <c r="W7" i="44"/>
  <c r="X7" i="44" s="1"/>
  <c r="I14" i="61"/>
  <c r="J14" i="61" s="1"/>
  <c r="W34" i="44"/>
  <c r="X34" i="44" s="1"/>
  <c r="I25" i="61"/>
  <c r="J25" i="61" s="1"/>
  <c r="E9" i="46"/>
  <c r="F9" i="46" s="1"/>
  <c r="S9" i="46" s="1"/>
  <c r="B29" i="64"/>
  <c r="W30" i="44"/>
  <c r="X30" i="44" s="1"/>
  <c r="W26" i="44"/>
  <c r="X26" i="44" s="1"/>
  <c r="W22" i="44"/>
  <c r="X22" i="44" s="1"/>
  <c r="W18" i="44"/>
  <c r="X18" i="44" s="1"/>
  <c r="W14" i="44"/>
  <c r="X14" i="44" s="1"/>
  <c r="W10" i="44"/>
  <c r="X10" i="44" s="1"/>
  <c r="W6" i="44"/>
  <c r="X6" i="44" s="1"/>
  <c r="W35" i="44"/>
  <c r="X35" i="44" s="1"/>
  <c r="I30" i="60"/>
  <c r="J30" i="60" s="1"/>
  <c r="I18" i="60"/>
  <c r="J18" i="60" s="1"/>
  <c r="I14" i="60"/>
  <c r="J14" i="60" s="1"/>
  <c r="I17" i="61"/>
  <c r="J17" i="61" s="1"/>
  <c r="I9" i="3"/>
  <c r="J9" i="3" s="1"/>
  <c r="I27" i="3"/>
  <c r="J27" i="3" s="1"/>
  <c r="I23" i="3"/>
  <c r="J23" i="3" s="1"/>
  <c r="I28" i="31"/>
  <c r="J28" i="31" s="1"/>
  <c r="I12" i="31"/>
  <c r="J12" i="31" s="1"/>
  <c r="I14" i="59"/>
  <c r="J14" i="59" s="1"/>
  <c r="I26" i="59"/>
  <c r="J26" i="59" s="1"/>
  <c r="I18" i="59"/>
  <c r="J18" i="59" s="1"/>
  <c r="I26" i="60"/>
  <c r="J26" i="60" s="1"/>
  <c r="I27" i="61"/>
  <c r="J27" i="61" s="1"/>
  <c r="B25" i="65"/>
  <c r="Q30" i="64"/>
  <c r="B25" i="63"/>
  <c r="B8" i="63"/>
  <c r="I24" i="58"/>
  <c r="J24" i="58" s="1"/>
  <c r="I25" i="2"/>
  <c r="J25" i="2" s="1"/>
  <c r="I17" i="59"/>
  <c r="J17" i="59" s="1"/>
  <c r="I6" i="40"/>
  <c r="J6" i="40" s="1"/>
  <c r="I28" i="59"/>
  <c r="J28" i="59" s="1"/>
  <c r="I24" i="59"/>
  <c r="J24" i="59" s="1"/>
  <c r="I16" i="59"/>
  <c r="J16" i="59" s="1"/>
  <c r="I28" i="60"/>
  <c r="J28" i="60" s="1"/>
  <c r="I24" i="60"/>
  <c r="J24" i="60" s="1"/>
  <c r="I16" i="60"/>
  <c r="J16" i="60" s="1"/>
  <c r="I19" i="61"/>
  <c r="J19" i="61" s="1"/>
  <c r="I8" i="46"/>
  <c r="J8" i="46" s="1"/>
  <c r="E26" i="3"/>
  <c r="F26" i="3" s="1"/>
  <c r="E3" i="3"/>
  <c r="F3" i="3" s="1"/>
  <c r="E10" i="40"/>
  <c r="F10" i="40" s="1"/>
  <c r="S10" i="40" s="1"/>
  <c r="E6" i="40"/>
  <c r="F6" i="40" s="1"/>
  <c r="I22" i="60"/>
  <c r="J22" i="60" s="1"/>
  <c r="B21" i="63"/>
  <c r="B30" i="64"/>
  <c r="S29" i="64"/>
  <c r="Q6" i="64"/>
  <c r="S25" i="65"/>
  <c r="B9" i="64"/>
  <c r="B5" i="65"/>
  <c r="Q5" i="65"/>
  <c r="Q5" i="64"/>
  <c r="B5" i="64"/>
  <c r="E27" i="47"/>
  <c r="F27" i="47" s="1"/>
  <c r="S27" i="47" s="1"/>
  <c r="E4" i="47"/>
  <c r="F4" i="47" s="1"/>
  <c r="S4" i="47" s="1"/>
  <c r="E28" i="46"/>
  <c r="F28" i="46" s="1"/>
  <c r="S28" i="46" s="1"/>
  <c r="E26" i="46"/>
  <c r="F26" i="46" s="1"/>
  <c r="E24" i="46"/>
  <c r="F24" i="46" s="1"/>
  <c r="E8" i="46"/>
  <c r="F8" i="46" s="1"/>
  <c r="E5" i="46"/>
  <c r="F5" i="46" s="1"/>
  <c r="S5" i="46" s="1"/>
  <c r="E16" i="31"/>
  <c r="F16" i="31" s="1"/>
  <c r="E15" i="31"/>
  <c r="F15" i="31" s="1"/>
  <c r="S15" i="31" s="1"/>
  <c r="I4" i="31"/>
  <c r="J4" i="31" s="1"/>
  <c r="E11" i="40"/>
  <c r="F11" i="40" s="1"/>
  <c r="I2" i="45"/>
  <c r="J2" i="45" s="1"/>
  <c r="I24" i="2"/>
  <c r="J24" i="2" s="1"/>
  <c r="I20" i="2"/>
  <c r="J20" i="2" s="1"/>
  <c r="I14" i="2"/>
  <c r="J14" i="2" s="1"/>
  <c r="I10" i="2"/>
  <c r="J10" i="2" s="1"/>
  <c r="I4" i="46"/>
  <c r="J4" i="46" s="1"/>
  <c r="I29" i="58"/>
  <c r="J29" i="58" s="1"/>
  <c r="I28" i="3"/>
  <c r="J28" i="3" s="1"/>
  <c r="I21" i="31"/>
  <c r="J21" i="31" s="1"/>
  <c r="I13" i="31"/>
  <c r="J13" i="31" s="1"/>
  <c r="E8" i="2"/>
  <c r="F8" i="2" s="1"/>
  <c r="S8" i="2" s="1"/>
  <c r="E18" i="2"/>
  <c r="F18" i="2" s="1"/>
  <c r="E5" i="2"/>
  <c r="F5" i="2" s="1"/>
  <c r="S5" i="2" s="1"/>
  <c r="E7" i="2"/>
  <c r="F7" i="2" s="1"/>
  <c r="E19" i="2"/>
  <c r="F19" i="2" s="1"/>
  <c r="S19" i="2" s="1"/>
  <c r="I21" i="61"/>
  <c r="J21" i="61" s="1"/>
  <c r="I13" i="59"/>
  <c r="J13" i="59" s="1"/>
  <c r="I10" i="61"/>
  <c r="J10" i="61" s="1"/>
  <c r="I27" i="2"/>
  <c r="J27" i="2" s="1"/>
  <c r="I23" i="2"/>
  <c r="J23" i="2" s="1"/>
  <c r="I19" i="2"/>
  <c r="J19" i="2" s="1"/>
  <c r="I9" i="2"/>
  <c r="J9" i="2" s="1"/>
  <c r="I27" i="59"/>
  <c r="J27" i="59" s="1"/>
  <c r="I19" i="59"/>
  <c r="J19" i="59" s="1"/>
  <c r="I8" i="59"/>
  <c r="J8" i="59" s="1"/>
  <c r="I6" i="59"/>
  <c r="J6" i="59" s="1"/>
  <c r="I6" i="45"/>
  <c r="J6" i="45" s="1"/>
  <c r="I2" i="31"/>
  <c r="J2" i="31" s="1"/>
  <c r="I3" i="2"/>
  <c r="J3" i="2" s="1"/>
  <c r="I27" i="60"/>
  <c r="J27" i="60" s="1"/>
  <c r="I15" i="60"/>
  <c r="J15" i="60" s="1"/>
  <c r="I24" i="61"/>
  <c r="J24" i="61" s="1"/>
  <c r="E4" i="31"/>
  <c r="F4" i="31" s="1"/>
  <c r="S4" i="31" s="1"/>
  <c r="E3" i="31"/>
  <c r="F3" i="31" s="1"/>
  <c r="E27" i="2"/>
  <c r="F27" i="2" s="1"/>
  <c r="S27" i="2" s="1"/>
  <c r="E23" i="2"/>
  <c r="F23" i="2" s="1"/>
  <c r="E9" i="60"/>
  <c r="F9" i="60" s="1"/>
  <c r="S9" i="60" s="1"/>
  <c r="I6" i="60"/>
  <c r="J6" i="60" s="1"/>
  <c r="I7" i="3"/>
  <c r="J7" i="3" s="1"/>
  <c r="I25" i="3"/>
  <c r="J25" i="3" s="1"/>
  <c r="I23" i="31"/>
  <c r="J23" i="31" s="1"/>
  <c r="I22" i="31"/>
  <c r="J22" i="31" s="1"/>
  <c r="I14" i="31"/>
  <c r="J14" i="31" s="1"/>
  <c r="I7" i="46"/>
  <c r="J7" i="46" s="1"/>
  <c r="I29" i="47"/>
  <c r="J29" i="47" s="1"/>
  <c r="I8" i="47"/>
  <c r="J8" i="47" s="1"/>
  <c r="I10" i="47"/>
  <c r="J10" i="47" s="1"/>
  <c r="I16" i="47"/>
  <c r="J16" i="47" s="1"/>
  <c r="I18" i="47"/>
  <c r="J18" i="47" s="1"/>
  <c r="I3" i="58"/>
  <c r="J3" i="58" s="1"/>
  <c r="I15" i="58"/>
  <c r="J15" i="58" s="1"/>
  <c r="I19" i="58"/>
  <c r="J19" i="58" s="1"/>
  <c r="E25" i="58"/>
  <c r="F25" i="58" s="1"/>
  <c r="E22" i="58"/>
  <c r="F22" i="58" s="1"/>
  <c r="S22" i="58" s="1"/>
  <c r="E2" i="58"/>
  <c r="F2" i="58" s="1"/>
  <c r="N2" i="58" s="1"/>
  <c r="E14" i="46"/>
  <c r="F14" i="46" s="1"/>
  <c r="I23" i="46"/>
  <c r="J23" i="46" s="1"/>
  <c r="E10" i="31"/>
  <c r="F10" i="31" s="1"/>
  <c r="S10" i="31" s="1"/>
  <c r="E6" i="31"/>
  <c r="F6" i="31" s="1"/>
  <c r="I3" i="31"/>
  <c r="J3" i="31" s="1"/>
  <c r="E28" i="2"/>
  <c r="F28" i="2" s="1"/>
  <c r="S28" i="2" s="1"/>
  <c r="E24" i="2"/>
  <c r="F24" i="2" s="1"/>
  <c r="I6" i="61"/>
  <c r="J6" i="61" s="1"/>
  <c r="I12" i="61"/>
  <c r="J12" i="61" s="1"/>
  <c r="I19" i="60"/>
  <c r="J19" i="60" s="1"/>
  <c r="I12" i="46"/>
  <c r="J12" i="46" s="1"/>
  <c r="I14" i="46"/>
  <c r="J14" i="46" s="1"/>
  <c r="I16" i="46"/>
  <c r="J16" i="46" s="1"/>
  <c r="I18" i="46"/>
  <c r="J18" i="46" s="1"/>
  <c r="E17" i="47"/>
  <c r="F17" i="47" s="1"/>
  <c r="E13" i="47"/>
  <c r="F13" i="47" s="1"/>
  <c r="S13" i="47" s="1"/>
  <c r="E11" i="47"/>
  <c r="F11" i="47" s="1"/>
  <c r="S11" i="47" s="1"/>
  <c r="I20" i="47"/>
  <c r="J20" i="47" s="1"/>
  <c r="E2" i="46"/>
  <c r="F2" i="46" s="1"/>
  <c r="N2" i="46" s="1"/>
  <c r="I19" i="31"/>
  <c r="J19" i="31" s="1"/>
  <c r="I15" i="31"/>
  <c r="J15" i="31" s="1"/>
  <c r="E14" i="31"/>
  <c r="F14" i="31" s="1"/>
  <c r="N14" i="31" s="1"/>
  <c r="E2" i="2"/>
  <c r="F2" i="2" s="1"/>
  <c r="N2" i="2" s="1"/>
  <c r="E16" i="61"/>
  <c r="F16" i="61" s="1"/>
  <c r="E10" i="60"/>
  <c r="F10" i="60" s="1"/>
  <c r="S10" i="60" s="1"/>
  <c r="E24" i="47"/>
  <c r="F24" i="47" s="1"/>
  <c r="S24" i="47" s="1"/>
  <c r="I2" i="46"/>
  <c r="J2" i="46" s="1"/>
  <c r="E12" i="2"/>
  <c r="F12" i="2" s="1"/>
  <c r="I2" i="2"/>
  <c r="J2" i="2" s="1"/>
  <c r="E27" i="60"/>
  <c r="F27" i="60" s="1"/>
  <c r="S27" i="60" s="1"/>
  <c r="E15" i="60"/>
  <c r="F15" i="60" s="1"/>
  <c r="E11" i="60"/>
  <c r="F11" i="60" s="1"/>
  <c r="S11" i="60" s="1"/>
  <c r="I22" i="3"/>
  <c r="J22" i="3" s="1"/>
  <c r="I29" i="46"/>
  <c r="J29" i="46" s="1"/>
  <c r="I25" i="46"/>
  <c r="J25" i="46" s="1"/>
  <c r="I11" i="46"/>
  <c r="J11" i="46" s="1"/>
  <c r="I30" i="47"/>
  <c r="J30" i="47" s="1"/>
  <c r="I11" i="61"/>
  <c r="J11" i="61" s="1"/>
  <c r="I15" i="2"/>
  <c r="J15" i="2" s="1"/>
  <c r="I7" i="40"/>
  <c r="J7" i="40" s="1"/>
  <c r="I19" i="3"/>
  <c r="J19" i="3" s="1"/>
  <c r="I22" i="58"/>
  <c r="J22" i="58" s="1"/>
  <c r="I2" i="58"/>
  <c r="J2" i="58" s="1"/>
  <c r="E20" i="47"/>
  <c r="F20" i="47" s="1"/>
  <c r="E17" i="31"/>
  <c r="F17" i="31" s="1"/>
  <c r="S17" i="31" s="1"/>
  <c r="I26" i="2"/>
  <c r="J26" i="2" s="1"/>
  <c r="I22" i="2"/>
  <c r="J22" i="2" s="1"/>
  <c r="I13" i="46"/>
  <c r="J13" i="46" s="1"/>
  <c r="I17" i="46"/>
  <c r="J17" i="46" s="1"/>
  <c r="I27" i="58"/>
  <c r="J27" i="58" s="1"/>
  <c r="E7" i="60"/>
  <c r="F7" i="60" s="1"/>
  <c r="S7" i="60" s="1"/>
  <c r="I11" i="60"/>
  <c r="J11" i="60" s="1"/>
  <c r="I5" i="40"/>
  <c r="J5" i="40" s="1"/>
  <c r="I13" i="2"/>
  <c r="J13" i="2" s="1"/>
  <c r="I9" i="31"/>
  <c r="J9" i="31" s="1"/>
  <c r="E11" i="58"/>
  <c r="F11" i="58" s="1"/>
  <c r="S11" i="58" s="1"/>
  <c r="E7" i="58"/>
  <c r="F7" i="58" s="1"/>
  <c r="S7" i="58" s="1"/>
  <c r="E5" i="58"/>
  <c r="F5" i="58" s="1"/>
  <c r="S5" i="58" s="1"/>
  <c r="E4" i="58"/>
  <c r="F4" i="58" s="1"/>
  <c r="S4" i="58" s="1"/>
  <c r="E29" i="46"/>
  <c r="F29" i="46" s="1"/>
  <c r="E25" i="46"/>
  <c r="F25" i="46" s="1"/>
  <c r="N25" i="46" s="1"/>
  <c r="E17" i="46"/>
  <c r="F17" i="46" s="1"/>
  <c r="N17" i="46" s="1"/>
  <c r="E13" i="46"/>
  <c r="F13" i="46" s="1"/>
  <c r="E22" i="31"/>
  <c r="F22" i="31" s="1"/>
  <c r="S22" i="31" s="1"/>
  <c r="E20" i="31"/>
  <c r="F20" i="31" s="1"/>
  <c r="S20" i="31" s="1"/>
  <c r="E9" i="31"/>
  <c r="F9" i="31" s="1"/>
  <c r="S9" i="31" s="1"/>
  <c r="I17" i="31"/>
  <c r="J17" i="31" s="1"/>
  <c r="E17" i="3"/>
  <c r="F17" i="3" s="1"/>
  <c r="S17" i="3" s="1"/>
  <c r="E2" i="40"/>
  <c r="F2" i="40" s="1"/>
  <c r="E8" i="61"/>
  <c r="F8" i="61" s="1"/>
  <c r="S8" i="61" s="1"/>
  <c r="E5" i="61"/>
  <c r="F5" i="61" s="1"/>
  <c r="S5" i="61" s="1"/>
  <c r="I2" i="60"/>
  <c r="J2" i="60" s="1"/>
  <c r="I6" i="31"/>
  <c r="J6" i="31" s="1"/>
  <c r="I8" i="60"/>
  <c r="J8" i="60" s="1"/>
  <c r="I10" i="60"/>
  <c r="J10" i="60" s="1"/>
  <c r="I21" i="3"/>
  <c r="J21" i="3" s="1"/>
  <c r="I17" i="3"/>
  <c r="J17" i="3" s="1"/>
  <c r="I26" i="31"/>
  <c r="J26" i="31" s="1"/>
  <c r="I25" i="31"/>
  <c r="J25" i="31" s="1"/>
  <c r="I26" i="46"/>
  <c r="J26" i="46" s="1"/>
  <c r="E16" i="59"/>
  <c r="F16" i="59" s="1"/>
  <c r="E12" i="59"/>
  <c r="F12" i="59" s="1"/>
  <c r="S12" i="59" s="1"/>
  <c r="E10" i="59"/>
  <c r="F10" i="59" s="1"/>
  <c r="S10" i="59" s="1"/>
  <c r="E8" i="59"/>
  <c r="F8" i="59" s="1"/>
  <c r="S8" i="59" s="1"/>
  <c r="I21" i="59"/>
  <c r="J21" i="59" s="1"/>
  <c r="E5" i="59"/>
  <c r="F5" i="59" s="1"/>
  <c r="S5" i="59" s="1"/>
  <c r="E27" i="58"/>
  <c r="F27" i="58" s="1"/>
  <c r="S27" i="58" s="1"/>
  <c r="E8" i="58"/>
  <c r="F8" i="58" s="1"/>
  <c r="I24" i="47"/>
  <c r="J24" i="47" s="1"/>
  <c r="I3" i="45"/>
  <c r="J3" i="45" s="1"/>
  <c r="E5" i="31"/>
  <c r="F5" i="31" s="1"/>
  <c r="E24" i="61"/>
  <c r="F24" i="61" s="1"/>
  <c r="S24" i="61" s="1"/>
  <c r="E13" i="61"/>
  <c r="F13" i="61" s="1"/>
  <c r="S13" i="61" s="1"/>
  <c r="I8" i="58"/>
  <c r="J8" i="58" s="1"/>
  <c r="I10" i="58"/>
  <c r="J10" i="58" s="1"/>
  <c r="I12" i="58"/>
  <c r="J12" i="58" s="1"/>
  <c r="I28" i="58"/>
  <c r="J28" i="58" s="1"/>
  <c r="E13" i="59"/>
  <c r="F13" i="59" s="1"/>
  <c r="S13" i="59" s="1"/>
  <c r="E9" i="59"/>
  <c r="F9" i="59" s="1"/>
  <c r="S9" i="59" s="1"/>
  <c r="E20" i="59"/>
  <c r="F20" i="59" s="1"/>
  <c r="S20" i="59" s="1"/>
  <c r="I4" i="59"/>
  <c r="J4" i="59" s="1"/>
  <c r="E24" i="58"/>
  <c r="F24" i="58" s="1"/>
  <c r="E12" i="47"/>
  <c r="F12" i="47" s="1"/>
  <c r="S12" i="47" s="1"/>
  <c r="E8" i="47"/>
  <c r="F8" i="47" s="1"/>
  <c r="S8" i="47" s="1"/>
  <c r="I21" i="47"/>
  <c r="J21" i="47" s="1"/>
  <c r="E5" i="45"/>
  <c r="F5" i="45" s="1"/>
  <c r="S5" i="45" s="1"/>
  <c r="E25" i="61"/>
  <c r="F25" i="61" s="1"/>
  <c r="S25" i="61" s="1"/>
  <c r="I22" i="61"/>
  <c r="J22" i="61" s="1"/>
  <c r="E30" i="60"/>
  <c r="F30" i="60" s="1"/>
  <c r="E26" i="60"/>
  <c r="F26" i="60" s="1"/>
  <c r="S26" i="60" s="1"/>
  <c r="E18" i="60"/>
  <c r="F18" i="60" s="1"/>
  <c r="E23" i="60"/>
  <c r="F23" i="60" s="1"/>
  <c r="S23" i="60" s="1"/>
  <c r="I12" i="59"/>
  <c r="J12" i="59" s="1"/>
  <c r="I12" i="2"/>
  <c r="J12" i="2" s="1"/>
  <c r="I8" i="2"/>
  <c r="J8" i="2" s="1"/>
  <c r="I10" i="40"/>
  <c r="J10" i="40" s="1"/>
  <c r="I10" i="59"/>
  <c r="J10" i="59" s="1"/>
  <c r="I3" i="61"/>
  <c r="J3" i="61" s="1"/>
  <c r="I11" i="59"/>
  <c r="J11" i="59" s="1"/>
  <c r="I12" i="60"/>
  <c r="J12" i="60" s="1"/>
  <c r="I3" i="60"/>
  <c r="J3" i="60" s="1"/>
  <c r="I8" i="3"/>
  <c r="J8" i="3" s="1"/>
  <c r="I10" i="31"/>
  <c r="J10" i="31" s="1"/>
  <c r="I9" i="46"/>
  <c r="J9" i="46" s="1"/>
  <c r="I13" i="58"/>
  <c r="J13" i="58" s="1"/>
  <c r="E17" i="59"/>
  <c r="F17" i="59" s="1"/>
  <c r="E16" i="58"/>
  <c r="F16" i="58" s="1"/>
  <c r="E20" i="58"/>
  <c r="F20" i="58" s="1"/>
  <c r="S20" i="58" s="1"/>
  <c r="I5" i="58"/>
  <c r="J5" i="58" s="1"/>
  <c r="P32" i="58"/>
  <c r="E9" i="10" s="1"/>
  <c r="L9" i="10" s="1"/>
  <c r="E25" i="47"/>
  <c r="F25" i="47" s="1"/>
  <c r="E6" i="47"/>
  <c r="F6" i="47" s="1"/>
  <c r="S6" i="47" s="1"/>
  <c r="E11" i="46"/>
  <c r="F11" i="46" s="1"/>
  <c r="S11" i="46" s="1"/>
  <c r="E3" i="46"/>
  <c r="F3" i="46" s="1"/>
  <c r="E13" i="3"/>
  <c r="F13" i="3" s="1"/>
  <c r="E11" i="3"/>
  <c r="F11" i="3" s="1"/>
  <c r="S11" i="3" s="1"/>
  <c r="E9" i="3"/>
  <c r="F9" i="3" s="1"/>
  <c r="S9" i="3" s="1"/>
  <c r="E7" i="3"/>
  <c r="F7" i="3" s="1"/>
  <c r="I15" i="3"/>
  <c r="J15" i="3" s="1"/>
  <c r="I6" i="3"/>
  <c r="J6" i="3" s="1"/>
  <c r="I5" i="3"/>
  <c r="J5" i="3" s="1"/>
  <c r="I3" i="40"/>
  <c r="J3" i="40" s="1"/>
  <c r="E10" i="2"/>
  <c r="F10" i="2" s="1"/>
  <c r="S10" i="2" s="1"/>
  <c r="E11" i="61"/>
  <c r="F11" i="61" s="1"/>
  <c r="S11" i="61" s="1"/>
  <c r="E16" i="60"/>
  <c r="F16" i="60" s="1"/>
  <c r="E14" i="60"/>
  <c r="F14" i="60" s="1"/>
  <c r="E20" i="60"/>
  <c r="F20" i="60" s="1"/>
  <c r="I11" i="31"/>
  <c r="J11" i="31" s="1"/>
  <c r="I27" i="46"/>
  <c r="J27" i="46" s="1"/>
  <c r="I6" i="46"/>
  <c r="J6" i="46" s="1"/>
  <c r="I15" i="46"/>
  <c r="J15" i="46" s="1"/>
  <c r="E24" i="59"/>
  <c r="F24" i="59" s="1"/>
  <c r="E22" i="59"/>
  <c r="F22" i="59" s="1"/>
  <c r="S22" i="59" s="1"/>
  <c r="E30" i="58"/>
  <c r="F30" i="58" s="1"/>
  <c r="E15" i="47"/>
  <c r="F15" i="47" s="1"/>
  <c r="E22" i="47"/>
  <c r="F22" i="47" s="1"/>
  <c r="E3" i="47"/>
  <c r="F3" i="47" s="1"/>
  <c r="E18" i="46"/>
  <c r="F18" i="46" s="1"/>
  <c r="E21" i="46"/>
  <c r="F21" i="46" s="1"/>
  <c r="E3" i="45"/>
  <c r="F3" i="45" s="1"/>
  <c r="E24" i="3"/>
  <c r="F24" i="3" s="1"/>
  <c r="E22" i="3"/>
  <c r="F22" i="3" s="1"/>
  <c r="S22" i="3" s="1"/>
  <c r="E20" i="3"/>
  <c r="F20" i="3" s="1"/>
  <c r="S20" i="3" s="1"/>
  <c r="E16" i="3"/>
  <c r="F16" i="3" s="1"/>
  <c r="S16" i="3" s="1"/>
  <c r="E4" i="3"/>
  <c r="F4" i="3" s="1"/>
  <c r="S4" i="3" s="1"/>
  <c r="E9" i="40"/>
  <c r="F9" i="40" s="1"/>
  <c r="S9" i="40" s="1"/>
  <c r="E22" i="2"/>
  <c r="F22" i="2" s="1"/>
  <c r="S22" i="2" s="1"/>
  <c r="E11" i="2"/>
  <c r="F11" i="2" s="1"/>
  <c r="S11" i="2" s="1"/>
  <c r="E3" i="2"/>
  <c r="F3" i="2" s="1"/>
  <c r="I5" i="61"/>
  <c r="J5" i="61" s="1"/>
  <c r="E21" i="61"/>
  <c r="F21" i="61" s="1"/>
  <c r="S21" i="61" s="1"/>
  <c r="E29" i="60"/>
  <c r="F29" i="60" s="1"/>
  <c r="P35" i="60"/>
  <c r="E11" i="10" s="1"/>
  <c r="L11" i="10" s="1"/>
  <c r="I9" i="40"/>
  <c r="J9" i="40" s="1"/>
  <c r="I29" i="59"/>
  <c r="J29" i="59" s="1"/>
  <c r="I14" i="3"/>
  <c r="J14" i="3" s="1"/>
  <c r="I10" i="3"/>
  <c r="J10" i="3" s="1"/>
  <c r="I24" i="3"/>
  <c r="J24" i="3" s="1"/>
  <c r="I3" i="46"/>
  <c r="J3" i="46" s="1"/>
  <c r="I5" i="46"/>
  <c r="J5" i="46" s="1"/>
  <c r="I10" i="46"/>
  <c r="J10" i="46" s="1"/>
  <c r="I21" i="46"/>
  <c r="J21" i="46" s="1"/>
  <c r="I28" i="47"/>
  <c r="J28" i="47" s="1"/>
  <c r="I5" i="47"/>
  <c r="J5" i="47" s="1"/>
  <c r="I7" i="47"/>
  <c r="J7" i="47" s="1"/>
  <c r="I13" i="47"/>
  <c r="J13" i="47" s="1"/>
  <c r="I15" i="47"/>
  <c r="J15" i="47" s="1"/>
  <c r="I25" i="47"/>
  <c r="J25" i="47" s="1"/>
  <c r="I7" i="58"/>
  <c r="J7" i="58" s="1"/>
  <c r="I11" i="58"/>
  <c r="J11" i="58" s="1"/>
  <c r="I16" i="58"/>
  <c r="J16" i="58" s="1"/>
  <c r="I18" i="58"/>
  <c r="J18" i="58" s="1"/>
  <c r="I21" i="58"/>
  <c r="J21" i="58" s="1"/>
  <c r="I26" i="58"/>
  <c r="J26" i="58" s="1"/>
  <c r="E29" i="59"/>
  <c r="F29" i="59" s="1"/>
  <c r="N29" i="59" s="1"/>
  <c r="E25" i="59"/>
  <c r="F25" i="59" s="1"/>
  <c r="I2" i="59"/>
  <c r="J2" i="59" s="1"/>
  <c r="E3" i="59"/>
  <c r="F3" i="59" s="1"/>
  <c r="E17" i="58"/>
  <c r="F17" i="58" s="1"/>
  <c r="E15" i="58"/>
  <c r="F15" i="58" s="1"/>
  <c r="Q15" i="58" s="1"/>
  <c r="I23" i="58"/>
  <c r="J23" i="58" s="1"/>
  <c r="E21" i="58"/>
  <c r="F21" i="58" s="1"/>
  <c r="E9" i="47"/>
  <c r="F9" i="47" s="1"/>
  <c r="S9" i="47" s="1"/>
  <c r="E7" i="47"/>
  <c r="F7" i="47" s="1"/>
  <c r="E23" i="47"/>
  <c r="F23" i="47" s="1"/>
  <c r="S23" i="47" s="1"/>
  <c r="I4" i="47"/>
  <c r="J4" i="47" s="1"/>
  <c r="E2" i="47"/>
  <c r="F2" i="47" s="1"/>
  <c r="N2" i="47" s="1"/>
  <c r="E19" i="47"/>
  <c r="F19" i="47" s="1"/>
  <c r="S19" i="47" s="1"/>
  <c r="I18" i="2"/>
  <c r="J18" i="2" s="1"/>
  <c r="I5" i="2"/>
  <c r="J5" i="2" s="1"/>
  <c r="E15" i="2"/>
  <c r="F15" i="2" s="1"/>
  <c r="Q15" i="2" s="1"/>
  <c r="E17" i="61"/>
  <c r="F17" i="61" s="1"/>
  <c r="E14" i="61"/>
  <c r="F14" i="61" s="1"/>
  <c r="S14" i="61" s="1"/>
  <c r="E12" i="61"/>
  <c r="F12" i="61" s="1"/>
  <c r="S12" i="61" s="1"/>
  <c r="E6" i="61"/>
  <c r="F6" i="61" s="1"/>
  <c r="S6" i="61" s="1"/>
  <c r="I2" i="61"/>
  <c r="J2" i="61" s="1"/>
  <c r="E22" i="61"/>
  <c r="F22" i="61" s="1"/>
  <c r="S22" i="61" s="1"/>
  <c r="I23" i="60"/>
  <c r="J23" i="60" s="1"/>
  <c r="I5" i="60"/>
  <c r="J5" i="60" s="1"/>
  <c r="I4" i="60"/>
  <c r="J4" i="60" s="1"/>
  <c r="E2" i="60"/>
  <c r="F2" i="60" s="1"/>
  <c r="N2" i="60" s="1"/>
  <c r="E27" i="59"/>
  <c r="F27" i="59" s="1"/>
  <c r="S27" i="59" s="1"/>
  <c r="E18" i="59"/>
  <c r="F18" i="59" s="1"/>
  <c r="E15" i="59"/>
  <c r="F15" i="59" s="1"/>
  <c r="E9" i="58"/>
  <c r="F9" i="58" s="1"/>
  <c r="E6" i="58"/>
  <c r="F6" i="58" s="1"/>
  <c r="S6" i="58" s="1"/>
  <c r="I20" i="58"/>
  <c r="J20" i="58" s="1"/>
  <c r="I4" i="58"/>
  <c r="J4" i="58" s="1"/>
  <c r="E3" i="58"/>
  <c r="F3" i="58" s="1"/>
  <c r="E29" i="47"/>
  <c r="F29" i="47" s="1"/>
  <c r="E26" i="47"/>
  <c r="F26" i="47" s="1"/>
  <c r="I21" i="2"/>
  <c r="J21" i="2" s="1"/>
  <c r="I12" i="3"/>
  <c r="J12" i="3" s="1"/>
  <c r="I26" i="3"/>
  <c r="J26" i="3" s="1"/>
  <c r="I30" i="46"/>
  <c r="J30" i="46" s="1"/>
  <c r="I27" i="47"/>
  <c r="J27" i="47" s="1"/>
  <c r="I26" i="47"/>
  <c r="J26" i="47" s="1"/>
  <c r="I3" i="47"/>
  <c r="J3" i="47" s="1"/>
  <c r="I12" i="47"/>
  <c r="J12" i="47" s="1"/>
  <c r="I22" i="47"/>
  <c r="J22" i="47" s="1"/>
  <c r="E11" i="59"/>
  <c r="F11" i="59" s="1"/>
  <c r="E21" i="59"/>
  <c r="F21" i="59" s="1"/>
  <c r="S21" i="59" s="1"/>
  <c r="E7" i="59"/>
  <c r="F7" i="59" s="1"/>
  <c r="S7" i="59" s="1"/>
  <c r="E26" i="58"/>
  <c r="F26" i="58" s="1"/>
  <c r="E18" i="58"/>
  <c r="F18" i="58" s="1"/>
  <c r="E13" i="58"/>
  <c r="F13" i="58" s="1"/>
  <c r="E10" i="58"/>
  <c r="F10" i="58" s="1"/>
  <c r="E19" i="58"/>
  <c r="F19" i="58" s="1"/>
  <c r="S19" i="58" s="1"/>
  <c r="E30" i="47"/>
  <c r="F30" i="47" s="1"/>
  <c r="E28" i="47"/>
  <c r="F28" i="47" s="1"/>
  <c r="S28" i="47" s="1"/>
  <c r="E14" i="47"/>
  <c r="F14" i="47" s="1"/>
  <c r="I7" i="60"/>
  <c r="J7" i="60" s="1"/>
  <c r="I9" i="60"/>
  <c r="J9" i="60" s="1"/>
  <c r="I8" i="61"/>
  <c r="J8" i="61" s="1"/>
  <c r="I3" i="3"/>
  <c r="J3" i="3" s="1"/>
  <c r="I5" i="45"/>
  <c r="J5" i="45" s="1"/>
  <c r="I13" i="61"/>
  <c r="J13" i="61" s="1"/>
  <c r="I20" i="3"/>
  <c r="J20" i="3" s="1"/>
  <c r="I18" i="3"/>
  <c r="J18" i="3" s="1"/>
  <c r="I27" i="31"/>
  <c r="J27" i="31" s="1"/>
  <c r="I24" i="31"/>
  <c r="J24" i="31" s="1"/>
  <c r="I20" i="31"/>
  <c r="J20" i="31" s="1"/>
  <c r="I24" i="46"/>
  <c r="J24" i="46" s="1"/>
  <c r="I6" i="47"/>
  <c r="J6" i="47" s="1"/>
  <c r="I9" i="47"/>
  <c r="J9" i="47" s="1"/>
  <c r="I11" i="47"/>
  <c r="J11" i="47" s="1"/>
  <c r="I14" i="47"/>
  <c r="J14" i="47" s="1"/>
  <c r="I17" i="47"/>
  <c r="J17" i="47" s="1"/>
  <c r="I19" i="47"/>
  <c r="J19" i="47" s="1"/>
  <c r="I23" i="59"/>
  <c r="J23" i="59" s="1"/>
  <c r="I30" i="58"/>
  <c r="J30" i="58" s="1"/>
  <c r="I6" i="58"/>
  <c r="J6" i="58" s="1"/>
  <c r="I9" i="58"/>
  <c r="J9" i="58" s="1"/>
  <c r="I14" i="58"/>
  <c r="J14" i="58" s="1"/>
  <c r="I17" i="58"/>
  <c r="J17" i="58" s="1"/>
  <c r="I25" i="58"/>
  <c r="J25" i="58" s="1"/>
  <c r="E30" i="59"/>
  <c r="F30" i="59" s="1"/>
  <c r="E28" i="59"/>
  <c r="F28" i="59" s="1"/>
  <c r="S28" i="59" s="1"/>
  <c r="E26" i="59"/>
  <c r="F26" i="59" s="1"/>
  <c r="E19" i="59"/>
  <c r="F19" i="59" s="1"/>
  <c r="E14" i="59"/>
  <c r="F14" i="59" s="1"/>
  <c r="I22" i="59"/>
  <c r="J22" i="59" s="1"/>
  <c r="I20" i="59"/>
  <c r="J20" i="59" s="1"/>
  <c r="I5" i="59"/>
  <c r="J5" i="59" s="1"/>
  <c r="E2" i="59"/>
  <c r="F2" i="59" s="1"/>
  <c r="N2" i="59" s="1"/>
  <c r="E6" i="59"/>
  <c r="F6" i="59" s="1"/>
  <c r="E29" i="58"/>
  <c r="F29" i="58" s="1"/>
  <c r="E14" i="58"/>
  <c r="F14" i="58" s="1"/>
  <c r="E12" i="58"/>
  <c r="F12" i="58" s="1"/>
  <c r="E23" i="58"/>
  <c r="F23" i="58" s="1"/>
  <c r="S23" i="58" s="1"/>
  <c r="I11" i="3"/>
  <c r="J11" i="3" s="1"/>
  <c r="I29" i="3"/>
  <c r="J29" i="3" s="1"/>
  <c r="I29" i="31"/>
  <c r="J29" i="31" s="1"/>
  <c r="I18" i="31"/>
  <c r="J18" i="31" s="1"/>
  <c r="I28" i="46"/>
  <c r="J28" i="46" s="1"/>
  <c r="E4" i="59"/>
  <c r="F4" i="59" s="1"/>
  <c r="S4" i="59" s="1"/>
  <c r="E28" i="58"/>
  <c r="F28" i="58" s="1"/>
  <c r="S28" i="58" s="1"/>
  <c r="O31" i="3"/>
  <c r="D4" i="10" s="1"/>
  <c r="P30" i="40"/>
  <c r="E3" i="10" s="1"/>
  <c r="L3" i="10" s="1"/>
  <c r="I23" i="47"/>
  <c r="J23" i="47" s="1"/>
  <c r="E16" i="46"/>
  <c r="F16" i="46" s="1"/>
  <c r="I19" i="46"/>
  <c r="J19" i="46" s="1"/>
  <c r="E6" i="45"/>
  <c r="F6" i="45" s="1"/>
  <c r="S6" i="45" s="1"/>
  <c r="I4" i="45"/>
  <c r="J4" i="45" s="1"/>
  <c r="E24" i="31"/>
  <c r="F24" i="31" s="1"/>
  <c r="E21" i="31"/>
  <c r="F21" i="31" s="1"/>
  <c r="S21" i="31" s="1"/>
  <c r="E28" i="3"/>
  <c r="F28" i="3" s="1"/>
  <c r="E18" i="3"/>
  <c r="F18" i="3" s="1"/>
  <c r="I2" i="3"/>
  <c r="J2" i="3" s="1"/>
  <c r="E12" i="40"/>
  <c r="F12" i="40" s="1"/>
  <c r="N12" i="40" s="1"/>
  <c r="E5" i="40"/>
  <c r="F5" i="40" s="1"/>
  <c r="S5" i="40" s="1"/>
  <c r="E25" i="2"/>
  <c r="F25" i="2" s="1"/>
  <c r="E13" i="2"/>
  <c r="F13" i="2" s="1"/>
  <c r="S13" i="2" s="1"/>
  <c r="I17" i="2"/>
  <c r="J17" i="2" s="1"/>
  <c r="I6" i="2"/>
  <c r="J6" i="2" s="1"/>
  <c r="I4" i="2"/>
  <c r="J4" i="2" s="1"/>
  <c r="E18" i="61"/>
  <c r="F18" i="61" s="1"/>
  <c r="Q18" i="61" s="1"/>
  <c r="E15" i="61"/>
  <c r="F15" i="61" s="1"/>
  <c r="E23" i="61"/>
  <c r="F23" i="61" s="1"/>
  <c r="E7" i="61"/>
  <c r="F7" i="61" s="1"/>
  <c r="S7" i="61" s="1"/>
  <c r="I4" i="61"/>
  <c r="J4" i="61" s="1"/>
  <c r="E20" i="61"/>
  <c r="F20" i="61" s="1"/>
  <c r="S20" i="61" s="1"/>
  <c r="E12" i="60"/>
  <c r="F12" i="60" s="1"/>
  <c r="S12" i="60" s="1"/>
  <c r="I21" i="60"/>
  <c r="J21" i="60" s="1"/>
  <c r="E22" i="60"/>
  <c r="F22" i="60" s="1"/>
  <c r="S22" i="60" s="1"/>
  <c r="E18" i="47"/>
  <c r="F18" i="47" s="1"/>
  <c r="E16" i="47"/>
  <c r="F16" i="47" s="1"/>
  <c r="E10" i="47"/>
  <c r="F10" i="47" s="1"/>
  <c r="I2" i="47"/>
  <c r="J2" i="47" s="1"/>
  <c r="E5" i="47"/>
  <c r="F5" i="47" s="1"/>
  <c r="S5" i="47" s="1"/>
  <c r="E27" i="46"/>
  <c r="F27" i="46" s="1"/>
  <c r="E12" i="46"/>
  <c r="F12" i="46" s="1"/>
  <c r="E10" i="46"/>
  <c r="F10" i="46" s="1"/>
  <c r="E23" i="46"/>
  <c r="F23" i="46" s="1"/>
  <c r="S23" i="46" s="1"/>
  <c r="P32" i="46"/>
  <c r="E7" i="10" s="1"/>
  <c r="L7" i="10" s="1"/>
  <c r="E4" i="46"/>
  <c r="F4" i="46" s="1"/>
  <c r="E7" i="45"/>
  <c r="F7" i="45" s="1"/>
  <c r="E28" i="31"/>
  <c r="F28" i="31" s="1"/>
  <c r="S28" i="31" s="1"/>
  <c r="E25" i="31"/>
  <c r="F25" i="31" s="1"/>
  <c r="N25" i="31" s="1"/>
  <c r="E23" i="31"/>
  <c r="F23" i="31" s="1"/>
  <c r="S23" i="31" s="1"/>
  <c r="E12" i="31"/>
  <c r="F12" i="31" s="1"/>
  <c r="S12" i="31" s="1"/>
  <c r="E19" i="31"/>
  <c r="F19" i="31" s="1"/>
  <c r="S19" i="31" s="1"/>
  <c r="E2" i="31"/>
  <c r="F2" i="31" s="1"/>
  <c r="E23" i="3"/>
  <c r="F23" i="3" s="1"/>
  <c r="Q23" i="3" s="1"/>
  <c r="E14" i="3"/>
  <c r="F14" i="3" s="1"/>
  <c r="N14" i="3" s="1"/>
  <c r="E12" i="3"/>
  <c r="F12" i="3" s="1"/>
  <c r="E10" i="3"/>
  <c r="F10" i="3" s="1"/>
  <c r="S10" i="3" s="1"/>
  <c r="E8" i="3"/>
  <c r="F8" i="3" s="1"/>
  <c r="S8" i="3" s="1"/>
  <c r="R31" i="3"/>
  <c r="G4" i="10" s="1"/>
  <c r="E15" i="3"/>
  <c r="F15" i="3" s="1"/>
  <c r="S15" i="3" s="1"/>
  <c r="E6" i="3"/>
  <c r="F6" i="3" s="1"/>
  <c r="S6" i="3" s="1"/>
  <c r="E5" i="3"/>
  <c r="F5" i="3" s="1"/>
  <c r="S5" i="3" s="1"/>
  <c r="E8" i="40"/>
  <c r="F8" i="40" s="1"/>
  <c r="E3" i="40"/>
  <c r="F3" i="40" s="1"/>
  <c r="O30" i="40"/>
  <c r="D3" i="10" s="1"/>
  <c r="E21" i="2"/>
  <c r="F21" i="2" s="1"/>
  <c r="E16" i="2"/>
  <c r="F16" i="2" s="1"/>
  <c r="E27" i="61"/>
  <c r="F27" i="61" s="1"/>
  <c r="S27" i="61" s="1"/>
  <c r="E19" i="61"/>
  <c r="F19" i="61" s="1"/>
  <c r="E10" i="61"/>
  <c r="F10" i="61" s="1"/>
  <c r="S10" i="61" s="1"/>
  <c r="E3" i="61"/>
  <c r="F3" i="61" s="1"/>
  <c r="Q3" i="61" s="1"/>
  <c r="E24" i="60"/>
  <c r="F24" i="60" s="1"/>
  <c r="S24" i="60" s="1"/>
  <c r="E17" i="60"/>
  <c r="F17" i="60" s="1"/>
  <c r="I20" i="60"/>
  <c r="J20" i="60" s="1"/>
  <c r="E5" i="60"/>
  <c r="F5" i="60" s="1"/>
  <c r="S5" i="60" s="1"/>
  <c r="E4" i="60"/>
  <c r="F4" i="60" s="1"/>
  <c r="E3" i="60"/>
  <c r="F3" i="60" s="1"/>
  <c r="E21" i="47"/>
  <c r="F21" i="47" s="1"/>
  <c r="S21" i="47" s="1"/>
  <c r="E30" i="46"/>
  <c r="F30" i="46" s="1"/>
  <c r="N30" i="46" s="1"/>
  <c r="I22" i="46"/>
  <c r="J22" i="46" s="1"/>
  <c r="E19" i="46"/>
  <c r="F19" i="46" s="1"/>
  <c r="S19" i="46" s="1"/>
  <c r="E4" i="45"/>
  <c r="F4" i="45" s="1"/>
  <c r="S4" i="45" s="1"/>
  <c r="E2" i="45"/>
  <c r="F2" i="45" s="1"/>
  <c r="E29" i="31"/>
  <c r="F29" i="31" s="1"/>
  <c r="S29" i="31" s="1"/>
  <c r="E27" i="31"/>
  <c r="F27" i="31" s="1"/>
  <c r="S27" i="31" s="1"/>
  <c r="E13" i="31"/>
  <c r="F13" i="31" s="1"/>
  <c r="E8" i="31"/>
  <c r="F8" i="31" s="1"/>
  <c r="E29" i="3"/>
  <c r="F29" i="3" s="1"/>
  <c r="E19" i="3"/>
  <c r="F19" i="3" s="1"/>
  <c r="I16" i="3"/>
  <c r="J16" i="3" s="1"/>
  <c r="I4" i="3"/>
  <c r="J4" i="3" s="1"/>
  <c r="E2" i="3"/>
  <c r="F2" i="3" s="1"/>
  <c r="N2" i="3" s="1"/>
  <c r="E7" i="40"/>
  <c r="F7" i="40" s="1"/>
  <c r="S7" i="40" s="1"/>
  <c r="E4" i="40"/>
  <c r="F4" i="40" s="1"/>
  <c r="E26" i="2"/>
  <c r="F26" i="2" s="1"/>
  <c r="S26" i="2" s="1"/>
  <c r="E20" i="2"/>
  <c r="F20" i="2" s="1"/>
  <c r="S20" i="2" s="1"/>
  <c r="E14" i="2"/>
  <c r="F14" i="2" s="1"/>
  <c r="Q14" i="2" s="1"/>
  <c r="E9" i="2"/>
  <c r="F9" i="2" s="1"/>
  <c r="E17" i="2"/>
  <c r="F17" i="2" s="1"/>
  <c r="S17" i="2" s="1"/>
  <c r="E6" i="2"/>
  <c r="F6" i="2" s="1"/>
  <c r="S6" i="2" s="1"/>
  <c r="E4" i="2"/>
  <c r="F4" i="2" s="1"/>
  <c r="S4" i="2" s="1"/>
  <c r="E9" i="61"/>
  <c r="F9" i="61" s="1"/>
  <c r="S9" i="61" s="1"/>
  <c r="I23" i="61"/>
  <c r="J23" i="61" s="1"/>
  <c r="I7" i="61"/>
  <c r="J7" i="61" s="1"/>
  <c r="E4" i="61"/>
  <c r="F4" i="61" s="1"/>
  <c r="S4" i="61" s="1"/>
  <c r="E2" i="61"/>
  <c r="F2" i="61" s="1"/>
  <c r="N2" i="61" s="1"/>
  <c r="E28" i="60"/>
  <c r="F28" i="60" s="1"/>
  <c r="E25" i="60"/>
  <c r="F25" i="60" s="1"/>
  <c r="E19" i="60"/>
  <c r="F19" i="60" s="1"/>
  <c r="E13" i="60"/>
  <c r="F13" i="60" s="1"/>
  <c r="S13" i="60" s="1"/>
  <c r="E8" i="60"/>
  <c r="F8" i="60" s="1"/>
  <c r="S8" i="60" s="1"/>
  <c r="E21" i="60"/>
  <c r="F21" i="60" s="1"/>
  <c r="S21" i="60" s="1"/>
  <c r="E6" i="60"/>
  <c r="F6" i="60" s="1"/>
  <c r="S6" i="60" s="1"/>
  <c r="I9" i="61"/>
  <c r="J9" i="61" s="1"/>
  <c r="R32" i="58"/>
  <c r="G9" i="10" s="1"/>
  <c r="I13" i="3"/>
  <c r="J13" i="3" s="1"/>
  <c r="P32" i="47"/>
  <c r="E8" i="10" s="1"/>
  <c r="E23" i="59"/>
  <c r="F23" i="59" s="1"/>
  <c r="E6" i="46"/>
  <c r="F6" i="46" s="1"/>
  <c r="P32" i="59"/>
  <c r="E10" i="10" s="1"/>
  <c r="R32" i="46"/>
  <c r="G7" i="10" s="1"/>
  <c r="R32" i="59"/>
  <c r="G10" i="10" s="1"/>
  <c r="R32" i="47"/>
  <c r="G8" i="10" s="1"/>
  <c r="E7" i="46"/>
  <c r="F7" i="46" s="1"/>
  <c r="E20" i="46"/>
  <c r="F20" i="46" s="1"/>
  <c r="S20" i="46" s="1"/>
  <c r="I20" i="46"/>
  <c r="J20" i="46" s="1"/>
  <c r="E7" i="31"/>
  <c r="F7" i="31" s="1"/>
  <c r="E15" i="46"/>
  <c r="F15" i="46" s="1"/>
  <c r="E11" i="31"/>
  <c r="F11" i="31" s="1"/>
  <c r="R31" i="31"/>
  <c r="G5" i="10" s="1"/>
  <c r="E18" i="31"/>
  <c r="F18" i="31" s="1"/>
  <c r="S18" i="31" s="1"/>
  <c r="E25" i="3"/>
  <c r="F25" i="3" s="1"/>
  <c r="E21" i="3"/>
  <c r="F21" i="3" s="1"/>
  <c r="E27" i="3"/>
  <c r="F27" i="3" s="1"/>
  <c r="R30" i="2"/>
  <c r="G2" i="10" s="1"/>
  <c r="R35" i="61"/>
  <c r="G13" i="10" s="1"/>
  <c r="E26" i="61"/>
  <c r="F26" i="61" s="1"/>
  <c r="P35" i="61"/>
  <c r="E13" i="10" s="1"/>
  <c r="L13" i="10" s="1"/>
  <c r="R35" i="60"/>
  <c r="G11" i="10" s="1"/>
  <c r="S26" i="59" l="1"/>
  <c r="Q26" i="59"/>
  <c r="S14" i="59"/>
  <c r="Q14" i="59"/>
  <c r="N16" i="59"/>
  <c r="Q16" i="59"/>
  <c r="S25" i="59"/>
  <c r="N25" i="59"/>
  <c r="S24" i="59"/>
  <c r="Q24" i="59"/>
  <c r="Q16" i="47"/>
  <c r="Q24" i="58"/>
  <c r="S25" i="58"/>
  <c r="N25" i="58"/>
  <c r="S29" i="58"/>
  <c r="N29" i="58"/>
  <c r="S16" i="58"/>
  <c r="Q16" i="58"/>
  <c r="S14" i="58"/>
  <c r="Q14" i="58"/>
  <c r="S26" i="58"/>
  <c r="Q26" i="58"/>
  <c r="S26" i="47"/>
  <c r="Q26" i="47"/>
  <c r="S25" i="47"/>
  <c r="N25" i="47"/>
  <c r="S14" i="47"/>
  <c r="Q14" i="47"/>
  <c r="S15" i="47"/>
  <c r="Q15" i="47"/>
  <c r="S29" i="47"/>
  <c r="N29" i="47"/>
  <c r="S16" i="46"/>
  <c r="Q16" i="46"/>
  <c r="S29" i="46"/>
  <c r="N29" i="46"/>
  <c r="S26" i="46"/>
  <c r="Q26" i="46"/>
  <c r="S24" i="46"/>
  <c r="Q24" i="46"/>
  <c r="Q15" i="46"/>
  <c r="S14" i="46"/>
  <c r="Q14" i="46"/>
  <c r="Q4" i="46"/>
  <c r="S4" i="46"/>
  <c r="N2" i="45"/>
  <c r="Q2" i="45"/>
  <c r="S24" i="31"/>
  <c r="Q24" i="31"/>
  <c r="S26" i="31"/>
  <c r="Q26" i="31"/>
  <c r="N2" i="31"/>
  <c r="Q2" i="31"/>
  <c r="S13" i="31"/>
  <c r="Q13" i="31"/>
  <c r="Q24" i="3"/>
  <c r="Q25" i="3"/>
  <c r="N25" i="3"/>
  <c r="S26" i="3"/>
  <c r="Q26" i="3"/>
  <c r="S13" i="3"/>
  <c r="Q13" i="3"/>
  <c r="S12" i="3"/>
  <c r="N12" i="3"/>
  <c r="S24" i="3"/>
  <c r="N24" i="3"/>
  <c r="S14" i="3"/>
  <c r="Q14" i="3"/>
  <c r="B17" i="58"/>
  <c r="N2" i="40"/>
  <c r="N30" i="40" s="1"/>
  <c r="C3" i="10" s="1"/>
  <c r="Q2" i="40"/>
  <c r="S25" i="2"/>
  <c r="Q25" i="2"/>
  <c r="S24" i="2"/>
  <c r="N24" i="2"/>
  <c r="S23" i="2"/>
  <c r="Q23" i="2"/>
  <c r="N18" i="2"/>
  <c r="S18" i="2"/>
  <c r="S12" i="2"/>
  <c r="N12" i="2"/>
  <c r="B15" i="58"/>
  <c r="N34" i="63"/>
  <c r="C14" i="10" s="1"/>
  <c r="B9" i="40"/>
  <c r="Q19" i="58"/>
  <c r="N31" i="65"/>
  <c r="C16" i="10" s="1"/>
  <c r="Q18" i="47"/>
  <c r="Q15" i="59"/>
  <c r="Q35" i="62"/>
  <c r="F12" i="10" s="1"/>
  <c r="S35" i="62"/>
  <c r="H12" i="10" s="1"/>
  <c r="Q18" i="58"/>
  <c r="Q5" i="47"/>
  <c r="Q3" i="58"/>
  <c r="D14" i="10"/>
  <c r="S17" i="61"/>
  <c r="Q17" i="61"/>
  <c r="Q15" i="61"/>
  <c r="S16" i="61"/>
  <c r="N16" i="61"/>
  <c r="S16" i="60"/>
  <c r="N16" i="60"/>
  <c r="S30" i="60"/>
  <c r="Q30" i="60"/>
  <c r="O20" i="60"/>
  <c r="S20" i="60"/>
  <c r="N3" i="60"/>
  <c r="Q3" i="60"/>
  <c r="S17" i="60"/>
  <c r="Q17" i="60"/>
  <c r="S18" i="60"/>
  <c r="Q18" i="60"/>
  <c r="S15" i="60"/>
  <c r="Q15" i="60"/>
  <c r="S30" i="59"/>
  <c r="Q30" i="59"/>
  <c r="S18" i="59"/>
  <c r="Q18" i="59"/>
  <c r="S17" i="59"/>
  <c r="Q17" i="59"/>
  <c r="O6" i="59"/>
  <c r="S6" i="59"/>
  <c r="N3" i="59"/>
  <c r="Q3" i="59"/>
  <c r="S30" i="58"/>
  <c r="N30" i="58"/>
  <c r="N21" i="58"/>
  <c r="S21" i="58"/>
  <c r="S17" i="58"/>
  <c r="N17" i="58"/>
  <c r="S30" i="47"/>
  <c r="N30" i="47"/>
  <c r="S17" i="47"/>
  <c r="N17" i="47"/>
  <c r="O19" i="47"/>
  <c r="Q19" i="47"/>
  <c r="N3" i="47"/>
  <c r="Q3" i="47"/>
  <c r="B20" i="47"/>
  <c r="S20" i="47"/>
  <c r="N22" i="47"/>
  <c r="S22" i="47"/>
  <c r="B21" i="46"/>
  <c r="Q3" i="46"/>
  <c r="Q18" i="46"/>
  <c r="S30" i="46"/>
  <c r="Q30" i="46"/>
  <c r="O5" i="46"/>
  <c r="Q5" i="46"/>
  <c r="Q6" i="46"/>
  <c r="N21" i="46"/>
  <c r="S21" i="46"/>
  <c r="S17" i="46"/>
  <c r="Q17" i="46"/>
  <c r="B9" i="46"/>
  <c r="S18" i="46"/>
  <c r="N18" i="46"/>
  <c r="Q34" i="63"/>
  <c r="F14" i="10" s="1"/>
  <c r="R30" i="45"/>
  <c r="G6" i="10" s="1"/>
  <c r="B4" i="47"/>
  <c r="B2" i="47"/>
  <c r="B9" i="47"/>
  <c r="B3" i="3"/>
  <c r="Q6" i="2"/>
  <c r="Q4" i="40"/>
  <c r="B6" i="58"/>
  <c r="S11" i="40"/>
  <c r="R11" i="40"/>
  <c r="R30" i="40" s="1"/>
  <c r="G3" i="10" s="1"/>
  <c r="B4" i="31"/>
  <c r="O14" i="31"/>
  <c r="O31" i="31" s="1"/>
  <c r="D5" i="10" s="1"/>
  <c r="S14" i="31"/>
  <c r="S6" i="31"/>
  <c r="Q6" i="31"/>
  <c r="B16" i="31"/>
  <c r="S16" i="31"/>
  <c r="S5" i="31"/>
  <c r="Q5" i="31"/>
  <c r="S19" i="3"/>
  <c r="Q19" i="3"/>
  <c r="S18" i="3"/>
  <c r="N18" i="3"/>
  <c r="N17" i="3"/>
  <c r="Q17" i="3"/>
  <c r="N3" i="3"/>
  <c r="Q3" i="3"/>
  <c r="S7" i="2"/>
  <c r="Q7" i="2"/>
  <c r="N19" i="2"/>
  <c r="Q19" i="2"/>
  <c r="O15" i="2"/>
  <c r="O30" i="2" s="1"/>
  <c r="D2" i="10" s="1"/>
  <c r="S15" i="2"/>
  <c r="B16" i="2"/>
  <c r="S16" i="2"/>
  <c r="N3" i="2"/>
  <c r="Q3" i="2"/>
  <c r="B25" i="58"/>
  <c r="B4" i="58"/>
  <c r="B17" i="47"/>
  <c r="B27" i="47"/>
  <c r="B15" i="31"/>
  <c r="B28" i="2"/>
  <c r="L2" i="62"/>
  <c r="K3" i="62" s="1"/>
  <c r="T3" i="62" s="1"/>
  <c r="Q24" i="47"/>
  <c r="S34" i="63"/>
  <c r="T2" i="31"/>
  <c r="U2" i="31" s="1"/>
  <c r="V2" i="31" s="1"/>
  <c r="B17" i="2"/>
  <c r="B20" i="59"/>
  <c r="B10" i="40"/>
  <c r="B11" i="58"/>
  <c r="B6" i="31"/>
  <c r="S31" i="65"/>
  <c r="H16" i="10" s="1"/>
  <c r="B20" i="3"/>
  <c r="B15" i="47"/>
  <c r="B15" i="3"/>
  <c r="Q19" i="31"/>
  <c r="B26" i="3"/>
  <c r="B14" i="46"/>
  <c r="Q5" i="2"/>
  <c r="T2" i="45"/>
  <c r="U2" i="45" s="1"/>
  <c r="V2" i="45" s="1"/>
  <c r="B24" i="46"/>
  <c r="B8" i="59"/>
  <c r="B18" i="59"/>
  <c r="B28" i="31"/>
  <c r="B22" i="46"/>
  <c r="B5" i="2"/>
  <c r="B16" i="3"/>
  <c r="B5" i="3"/>
  <c r="B23" i="46"/>
  <c r="Q32" i="64"/>
  <c r="F15" i="10" s="1"/>
  <c r="J15" i="10" s="1"/>
  <c r="S32" i="64"/>
  <c r="H15" i="10" s="1"/>
  <c r="K15" i="10" s="1"/>
  <c r="B9" i="60"/>
  <c r="B22" i="58"/>
  <c r="T2" i="46"/>
  <c r="U2" i="46" s="1"/>
  <c r="Q4" i="31"/>
  <c r="Q31" i="65"/>
  <c r="F16" i="10" s="1"/>
  <c r="Q15" i="3"/>
  <c r="Q22" i="58"/>
  <c r="T2" i="47"/>
  <c r="U2" i="47" s="1"/>
  <c r="V2" i="47" s="1"/>
  <c r="B26" i="46"/>
  <c r="B10" i="61"/>
  <c r="B10" i="47"/>
  <c r="Q16" i="31"/>
  <c r="B18" i="58"/>
  <c r="B18" i="2"/>
  <c r="P31" i="3"/>
  <c r="E4" i="10" s="1"/>
  <c r="L4" i="10" s="1"/>
  <c r="B26" i="31"/>
  <c r="Q2" i="2"/>
  <c r="P30" i="2"/>
  <c r="E2" i="10" s="1"/>
  <c r="L2" i="10" s="1"/>
  <c r="Q2" i="46"/>
  <c r="B30" i="47"/>
  <c r="B19" i="31"/>
  <c r="B11" i="40"/>
  <c r="B16" i="46"/>
  <c r="B8" i="61"/>
  <c r="B13" i="47"/>
  <c r="B10" i="31"/>
  <c r="B17" i="46"/>
  <c r="B2" i="58"/>
  <c r="Q3" i="45"/>
  <c r="Q4" i="58"/>
  <c r="B7" i="40"/>
  <c r="B6" i="45"/>
  <c r="B24" i="2"/>
  <c r="Q3" i="40"/>
  <c r="Q17" i="31"/>
  <c r="Q4" i="2"/>
  <c r="B12" i="59"/>
  <c r="B10" i="58"/>
  <c r="B12" i="47"/>
  <c r="B23" i="60"/>
  <c r="Q5" i="58"/>
  <c r="B8" i="60"/>
  <c r="B7" i="60"/>
  <c r="B4" i="3"/>
  <c r="B3" i="40"/>
  <c r="B3" i="47"/>
  <c r="B12" i="2"/>
  <c r="Q4" i="59"/>
  <c r="S6" i="40"/>
  <c r="B6" i="40"/>
  <c r="P30" i="45"/>
  <c r="E6" i="10" s="1"/>
  <c r="L6" i="10" s="1"/>
  <c r="B5" i="45"/>
  <c r="B22" i="61"/>
  <c r="B5" i="46"/>
  <c r="B5" i="61"/>
  <c r="B3" i="45"/>
  <c r="V2" i="65"/>
  <c r="L2" i="65" s="1"/>
  <c r="K3" i="65" s="1"/>
  <c r="T3" i="65" s="1"/>
  <c r="L2" i="64"/>
  <c r="K3" i="64" s="1"/>
  <c r="T3" i="64" s="1"/>
  <c r="L2" i="63"/>
  <c r="K3" i="63" s="1"/>
  <c r="T3" i="63" s="1"/>
  <c r="Q22" i="61"/>
  <c r="Q15" i="31"/>
  <c r="B6" i="60"/>
  <c r="B11" i="47"/>
  <c r="B20" i="31"/>
  <c r="B16" i="61"/>
  <c r="P31" i="31"/>
  <c r="E5" i="10" s="1"/>
  <c r="B25" i="46"/>
  <c r="S8" i="46"/>
  <c r="B8" i="46"/>
  <c r="B17" i="3"/>
  <c r="S10" i="58"/>
  <c r="B28" i="46"/>
  <c r="B19" i="58"/>
  <c r="B6" i="61"/>
  <c r="B29" i="46"/>
  <c r="B11" i="60"/>
  <c r="B19" i="2"/>
  <c r="T2" i="58"/>
  <c r="U2" i="58" s="1"/>
  <c r="V2" i="58" s="1"/>
  <c r="B27" i="59"/>
  <c r="B5" i="58"/>
  <c r="B8" i="2"/>
  <c r="Q20" i="47"/>
  <c r="B3" i="31"/>
  <c r="B7" i="2"/>
  <c r="Q2" i="58"/>
  <c r="S25" i="46"/>
  <c r="T2" i="2"/>
  <c r="U2" i="2" s="1"/>
  <c r="V2" i="2" s="1"/>
  <c r="B23" i="2"/>
  <c r="Q3" i="31"/>
  <c r="B27" i="61"/>
  <c r="B7" i="58"/>
  <c r="B22" i="31"/>
  <c r="B10" i="60"/>
  <c r="B17" i="31"/>
  <c r="B14" i="31"/>
  <c r="B27" i="2"/>
  <c r="B16" i="60"/>
  <c r="B18" i="60"/>
  <c r="B2" i="46"/>
  <c r="B15" i="60"/>
  <c r="B26" i="47"/>
  <c r="B24" i="61"/>
  <c r="B27" i="58"/>
  <c r="B2" i="2"/>
  <c r="B27" i="60"/>
  <c r="B28" i="47"/>
  <c r="Q6" i="3"/>
  <c r="B2" i="40"/>
  <c r="B6" i="47"/>
  <c r="B26" i="58"/>
  <c r="Q23" i="47"/>
  <c r="Q2" i="59"/>
  <c r="B18" i="46"/>
  <c r="B10" i="59"/>
  <c r="B14" i="61"/>
  <c r="B5" i="31"/>
  <c r="S13" i="46"/>
  <c r="B13" i="46"/>
  <c r="B9" i="31"/>
  <c r="B25" i="61"/>
  <c r="B8" i="47"/>
  <c r="Q18" i="2"/>
  <c r="Q5" i="3"/>
  <c r="Q4" i="47"/>
  <c r="B22" i="3"/>
  <c r="T2" i="40"/>
  <c r="U2" i="40" s="1"/>
  <c r="V2" i="40" s="1"/>
  <c r="B28" i="58"/>
  <c r="B13" i="61"/>
  <c r="B24" i="59"/>
  <c r="Q22" i="59"/>
  <c r="B9" i="59"/>
  <c r="S8" i="58"/>
  <c r="B8" i="58"/>
  <c r="S16" i="59"/>
  <c r="B16" i="59"/>
  <c r="B30" i="60"/>
  <c r="B24" i="47"/>
  <c r="B17" i="61"/>
  <c r="Q5" i="61"/>
  <c r="B11" i="3"/>
  <c r="B4" i="59"/>
  <c r="B16" i="58"/>
  <c r="B17" i="59"/>
  <c r="S24" i="58"/>
  <c r="B24" i="58"/>
  <c r="B13" i="59"/>
  <c r="B26" i="60"/>
  <c r="Q6" i="61"/>
  <c r="Q16" i="2"/>
  <c r="Q23" i="46"/>
  <c r="Q22" i="46"/>
  <c r="S10" i="47"/>
  <c r="B3" i="2"/>
  <c r="B12" i="61"/>
  <c r="B2" i="3"/>
  <c r="Q23" i="60"/>
  <c r="Q4" i="61"/>
  <c r="B2" i="59"/>
  <c r="B19" i="47"/>
  <c r="T2" i="59"/>
  <c r="U2" i="59" s="1"/>
  <c r="V2" i="59" s="1"/>
  <c r="B30" i="46"/>
  <c r="B14" i="59"/>
  <c r="S15" i="58"/>
  <c r="B12" i="60"/>
  <c r="B21" i="58"/>
  <c r="B9" i="3"/>
  <c r="B10" i="2"/>
  <c r="B11" i="2"/>
  <c r="B2" i="45"/>
  <c r="B6" i="3"/>
  <c r="Q2" i="60"/>
  <c r="T2" i="60"/>
  <c r="B2" i="60"/>
  <c r="S7" i="47"/>
  <c r="B7" i="47"/>
  <c r="B24" i="3"/>
  <c r="S29" i="60"/>
  <c r="B29" i="60"/>
  <c r="S14" i="60"/>
  <c r="B14" i="60"/>
  <c r="N3" i="46"/>
  <c r="B3" i="46"/>
  <c r="B15" i="2"/>
  <c r="Q6" i="60"/>
  <c r="B4" i="2"/>
  <c r="B23" i="47"/>
  <c r="B30" i="58"/>
  <c r="O19" i="58"/>
  <c r="O32" i="58" s="1"/>
  <c r="D9" i="10" s="1"/>
  <c r="B2" i="31"/>
  <c r="B6" i="2"/>
  <c r="B20" i="60"/>
  <c r="B22" i="59"/>
  <c r="B22" i="47"/>
  <c r="B24" i="60"/>
  <c r="S29" i="59"/>
  <c r="B29" i="59"/>
  <c r="B25" i="47"/>
  <c r="O21" i="61"/>
  <c r="O35" i="61" s="1"/>
  <c r="D13" i="10" s="1"/>
  <c r="B21" i="61"/>
  <c r="S7" i="3"/>
  <c r="B7" i="3"/>
  <c r="B11" i="46"/>
  <c r="B25" i="59"/>
  <c r="B11" i="61"/>
  <c r="B3" i="59"/>
  <c r="B22" i="2"/>
  <c r="Q2" i="61"/>
  <c r="B2" i="61"/>
  <c r="T2" i="61"/>
  <c r="Q4" i="45"/>
  <c r="B4" i="45"/>
  <c r="Q19" i="46"/>
  <c r="B19" i="46"/>
  <c r="S8" i="40"/>
  <c r="B8" i="40"/>
  <c r="S12" i="46"/>
  <c r="B12" i="46"/>
  <c r="Q20" i="58"/>
  <c r="B20" i="58"/>
  <c r="S15" i="59"/>
  <c r="B15" i="59"/>
  <c r="Q17" i="2"/>
  <c r="S19" i="60"/>
  <c r="B19" i="60"/>
  <c r="B4" i="61"/>
  <c r="S9" i="2"/>
  <c r="B9" i="2"/>
  <c r="S4" i="40"/>
  <c r="B4" i="40"/>
  <c r="S8" i="31"/>
  <c r="B8" i="31"/>
  <c r="Q4" i="60"/>
  <c r="B4" i="60"/>
  <c r="N3" i="61"/>
  <c r="N35" i="61" s="1"/>
  <c r="C13" i="10" s="1"/>
  <c r="B3" i="61"/>
  <c r="S23" i="3"/>
  <c r="B23" i="3"/>
  <c r="S27" i="46"/>
  <c r="B27" i="46"/>
  <c r="Q7" i="61"/>
  <c r="B7" i="61"/>
  <c r="S28" i="3"/>
  <c r="B28" i="3"/>
  <c r="B14" i="3"/>
  <c r="Q23" i="58"/>
  <c r="B23" i="58"/>
  <c r="S11" i="59"/>
  <c r="B11" i="59"/>
  <c r="B12" i="3"/>
  <c r="B26" i="2"/>
  <c r="B20" i="2"/>
  <c r="B12" i="31"/>
  <c r="S29" i="3"/>
  <c r="B29" i="3"/>
  <c r="O4" i="46"/>
  <c r="B4" i="46"/>
  <c r="O22" i="60"/>
  <c r="B22" i="60"/>
  <c r="B13" i="2"/>
  <c r="Q2" i="3"/>
  <c r="B18" i="3"/>
  <c r="Q21" i="60"/>
  <c r="B21" i="60"/>
  <c r="S25" i="60"/>
  <c r="B25" i="60"/>
  <c r="S14" i="2"/>
  <c r="B14" i="2"/>
  <c r="O30" i="45"/>
  <c r="D6" i="10" s="1"/>
  <c r="Q5" i="60"/>
  <c r="B5" i="60"/>
  <c r="S25" i="31"/>
  <c r="B25" i="31"/>
  <c r="S7" i="45"/>
  <c r="B7" i="45"/>
  <c r="S16" i="47"/>
  <c r="B16" i="47"/>
  <c r="S23" i="61"/>
  <c r="B23" i="61"/>
  <c r="Q4" i="3"/>
  <c r="B29" i="31"/>
  <c r="B23" i="31"/>
  <c r="S12" i="58"/>
  <c r="B12" i="58"/>
  <c r="B24" i="31"/>
  <c r="T2" i="3"/>
  <c r="U2" i="3" s="1"/>
  <c r="B13" i="60"/>
  <c r="B19" i="3"/>
  <c r="B21" i="31"/>
  <c r="B28" i="59"/>
  <c r="N3" i="58"/>
  <c r="B3" i="58"/>
  <c r="S9" i="58"/>
  <c r="B9" i="58"/>
  <c r="B17" i="60"/>
  <c r="B13" i="31"/>
  <c r="S19" i="61"/>
  <c r="B19" i="61"/>
  <c r="S18" i="61"/>
  <c r="B18" i="61"/>
  <c r="S12" i="40"/>
  <c r="B12" i="40"/>
  <c r="B14" i="47"/>
  <c r="Q21" i="59"/>
  <c r="B21" i="59"/>
  <c r="B29" i="58"/>
  <c r="S18" i="58"/>
  <c r="Q2" i="47"/>
  <c r="S28" i="60"/>
  <c r="B28" i="60"/>
  <c r="Q21" i="47"/>
  <c r="B21" i="47"/>
  <c r="S21" i="2"/>
  <c r="B21" i="2"/>
  <c r="S10" i="46"/>
  <c r="B10" i="46"/>
  <c r="O5" i="47"/>
  <c r="B5" i="47"/>
  <c r="S18" i="47"/>
  <c r="B18" i="47"/>
  <c r="S15" i="61"/>
  <c r="B15" i="61"/>
  <c r="Q16" i="3"/>
  <c r="N30" i="45"/>
  <c r="C6" i="10" s="1"/>
  <c r="B10" i="3"/>
  <c r="B14" i="58"/>
  <c r="Q5" i="59"/>
  <c r="B5" i="59"/>
  <c r="S19" i="59"/>
  <c r="B19" i="59"/>
  <c r="B27" i="31"/>
  <c r="B30" i="59"/>
  <c r="B25" i="2"/>
  <c r="S13" i="58"/>
  <c r="B13" i="58"/>
  <c r="O7" i="59"/>
  <c r="B7" i="59"/>
  <c r="B29" i="47"/>
  <c r="B5" i="40"/>
  <c r="B26" i="59"/>
  <c r="Q20" i="59"/>
  <c r="B20" i="61"/>
  <c r="B8" i="3"/>
  <c r="B3" i="60"/>
  <c r="B6" i="59"/>
  <c r="S21" i="3"/>
  <c r="B21" i="3"/>
  <c r="S7" i="31"/>
  <c r="B7" i="31"/>
  <c r="S27" i="3"/>
  <c r="B27" i="3"/>
  <c r="S25" i="3"/>
  <c r="B25" i="3"/>
  <c r="S15" i="46"/>
  <c r="B15" i="46"/>
  <c r="Q20" i="46"/>
  <c r="B20" i="46"/>
  <c r="S23" i="59"/>
  <c r="B23" i="59"/>
  <c r="B9" i="61"/>
  <c r="L12" i="10"/>
  <c r="S11" i="31"/>
  <c r="B11" i="31"/>
  <c r="L10" i="10"/>
  <c r="B13" i="3"/>
  <c r="S26" i="61"/>
  <c r="B26" i="61"/>
  <c r="N18" i="31"/>
  <c r="N31" i="31" s="1"/>
  <c r="C5" i="10" s="1"/>
  <c r="B18" i="31"/>
  <c r="S7" i="46"/>
  <c r="B7" i="46"/>
  <c r="S6" i="46"/>
  <c r="B6" i="46"/>
  <c r="L8" i="10"/>
  <c r="N32" i="59" l="1"/>
  <c r="C10" i="10" s="1"/>
  <c r="G18" i="10"/>
  <c r="O32" i="59"/>
  <c r="D10" i="10" s="1"/>
  <c r="O35" i="60"/>
  <c r="D11" i="10" s="1"/>
  <c r="Q30" i="40"/>
  <c r="F3" i="10" s="1"/>
  <c r="J3" i="10" s="1"/>
  <c r="N32" i="47"/>
  <c r="C8" i="10" s="1"/>
  <c r="O32" i="47"/>
  <c r="D8" i="10" s="1"/>
  <c r="N32" i="58"/>
  <c r="C9" i="10" s="1"/>
  <c r="N35" i="60"/>
  <c r="C11" i="10" s="1"/>
  <c r="J16" i="10"/>
  <c r="N32" i="46"/>
  <c r="C7" i="10" s="1"/>
  <c r="O32" i="46"/>
  <c r="D7" i="10" s="1"/>
  <c r="M15" i="10"/>
  <c r="O15" i="10" s="1"/>
  <c r="N30" i="2"/>
  <c r="C2" i="10" s="1"/>
  <c r="L2" i="59"/>
  <c r="K3" i="59" s="1"/>
  <c r="T3" i="59" s="1"/>
  <c r="U3" i="59" s="1"/>
  <c r="V3" i="59" s="1"/>
  <c r="N31" i="3"/>
  <c r="C4" i="10" s="1"/>
  <c r="J14" i="10"/>
  <c r="K16" i="10"/>
  <c r="H14" i="10"/>
  <c r="K14" i="10" s="1"/>
  <c r="U3" i="62"/>
  <c r="V3" i="62" s="1"/>
  <c r="V2" i="46"/>
  <c r="L2" i="46" s="1"/>
  <c r="K3" i="46" s="1"/>
  <c r="T3" i="46" s="1"/>
  <c r="U3" i="46" s="1"/>
  <c r="V3" i="46" s="1"/>
  <c r="L2" i="2"/>
  <c r="K3" i="2" s="1"/>
  <c r="T3" i="2" s="1"/>
  <c r="U3" i="2" s="1"/>
  <c r="V3" i="2" s="1"/>
  <c r="E18" i="10"/>
  <c r="L5" i="10"/>
  <c r="Q32" i="46"/>
  <c r="F7" i="10" s="1"/>
  <c r="Q31" i="31"/>
  <c r="F5" i="10" s="1"/>
  <c r="J5" i="10" s="1"/>
  <c r="V2" i="3"/>
  <c r="L2" i="3" s="1"/>
  <c r="K3" i="3" s="1"/>
  <c r="T3" i="3" s="1"/>
  <c r="U3" i="3" s="1"/>
  <c r="V3" i="3" s="1"/>
  <c r="U3" i="65"/>
  <c r="U3" i="64"/>
  <c r="U3" i="63"/>
  <c r="V3" i="63" s="1"/>
  <c r="Q30" i="2"/>
  <c r="F2" i="10" s="1"/>
  <c r="Q32" i="59"/>
  <c r="F10" i="10" s="1"/>
  <c r="J10" i="10" s="1"/>
  <c r="S32" i="58"/>
  <c r="H9" i="10" s="1"/>
  <c r="K9" i="10" s="1"/>
  <c r="Q32" i="58"/>
  <c r="F9" i="10" s="1"/>
  <c r="Q31" i="3"/>
  <c r="F4" i="10" s="1"/>
  <c r="Q35" i="60"/>
  <c r="F11" i="10" s="1"/>
  <c r="S30" i="40"/>
  <c r="H3" i="10" s="1"/>
  <c r="K3" i="10" s="1"/>
  <c r="U2" i="60"/>
  <c r="V2" i="60" s="1"/>
  <c r="L2" i="60" s="1"/>
  <c r="K3" i="60" s="1"/>
  <c r="T3" i="60" s="1"/>
  <c r="S32" i="47"/>
  <c r="H8" i="10" s="1"/>
  <c r="K8" i="10" s="1"/>
  <c r="S35" i="60"/>
  <c r="H11" i="10" s="1"/>
  <c r="K11" i="10" s="1"/>
  <c r="U2" i="61"/>
  <c r="V2" i="61" s="1"/>
  <c r="S32" i="59"/>
  <c r="H10" i="10" s="1"/>
  <c r="K10" i="10" s="1"/>
  <c r="S30" i="2"/>
  <c r="H2" i="10" s="1"/>
  <c r="K2" i="10" s="1"/>
  <c r="Q30" i="45"/>
  <c r="F6" i="10" s="1"/>
  <c r="J6" i="10" s="1"/>
  <c r="S35" i="61"/>
  <c r="Q32" i="47"/>
  <c r="F8" i="10" s="1"/>
  <c r="S30" i="45"/>
  <c r="H6" i="10" s="1"/>
  <c r="K6" i="10" s="1"/>
  <c r="Q35" i="61"/>
  <c r="S32" i="46"/>
  <c r="H7" i="10" s="1"/>
  <c r="K7" i="10" s="1"/>
  <c r="L2" i="40"/>
  <c r="K3" i="40" s="1"/>
  <c r="T3" i="40" s="1"/>
  <c r="S31" i="3"/>
  <c r="H4" i="10" s="1"/>
  <c r="L2" i="31"/>
  <c r="K3" i="31" s="1"/>
  <c r="T3" i="31" s="1"/>
  <c r="L2" i="45"/>
  <c r="K3" i="45" s="1"/>
  <c r="T3" i="45" s="1"/>
  <c r="L2" i="58"/>
  <c r="K3" i="58" s="1"/>
  <c r="T3" i="58" s="1"/>
  <c r="L2" i="47"/>
  <c r="K3" i="47" s="1"/>
  <c r="T3" i="47" s="1"/>
  <c r="S31" i="31"/>
  <c r="H5" i="10" s="1"/>
  <c r="K5" i="10" s="1"/>
  <c r="J9" i="10" l="1"/>
  <c r="D18" i="10"/>
  <c r="M3" i="10"/>
  <c r="O3" i="10" s="1"/>
  <c r="J2" i="10"/>
  <c r="M2" i="10" s="1"/>
  <c r="N2" i="10" s="1"/>
  <c r="J8" i="10"/>
  <c r="M8" i="10" s="1"/>
  <c r="O8" i="10" s="1"/>
  <c r="J11" i="10"/>
  <c r="M11" i="10" s="1"/>
  <c r="N15" i="10"/>
  <c r="J7" i="10"/>
  <c r="M7" i="10" s="1"/>
  <c r="N7" i="10" s="1"/>
  <c r="C18" i="10"/>
  <c r="J4" i="10"/>
  <c r="M16" i="10"/>
  <c r="M14" i="10"/>
  <c r="J12" i="10"/>
  <c r="F13" i="10"/>
  <c r="J13" i="10" s="1"/>
  <c r="K12" i="10"/>
  <c r="H13" i="10"/>
  <c r="K13" i="10" s="1"/>
  <c r="L3" i="62"/>
  <c r="K4" i="62" s="1"/>
  <c r="T4" i="62" s="1"/>
  <c r="M5" i="10"/>
  <c r="N5" i="10" s="1"/>
  <c r="V3" i="65"/>
  <c r="L3" i="65" s="1"/>
  <c r="K4" i="65" s="1"/>
  <c r="T4" i="65" s="1"/>
  <c r="V3" i="64"/>
  <c r="L3" i="64" s="1"/>
  <c r="K4" i="64" s="1"/>
  <c r="T4" i="64" s="1"/>
  <c r="L3" i="63"/>
  <c r="K4" i="63" s="1"/>
  <c r="T4" i="63" s="1"/>
  <c r="M10" i="10"/>
  <c r="O10" i="10" s="1"/>
  <c r="F18" i="10"/>
  <c r="U3" i="60"/>
  <c r="V3" i="60" s="1"/>
  <c r="L3" i="60" s="1"/>
  <c r="K4" i="60" s="1"/>
  <c r="T4" i="60" s="1"/>
  <c r="U4" i="60" s="1"/>
  <c r="M9" i="10"/>
  <c r="M6" i="10"/>
  <c r="L2" i="61"/>
  <c r="K3" i="61" s="1"/>
  <c r="T3" i="61" s="1"/>
  <c r="U3" i="61" s="1"/>
  <c r="U3" i="45"/>
  <c r="U3" i="31"/>
  <c r="V3" i="31" s="1"/>
  <c r="L3" i="59"/>
  <c r="K4" i="59" s="1"/>
  <c r="T4" i="59" s="1"/>
  <c r="U3" i="40"/>
  <c r="L3" i="3"/>
  <c r="K4" i="3" s="1"/>
  <c r="T4" i="3" s="1"/>
  <c r="L3" i="46"/>
  <c r="K4" i="46" s="1"/>
  <c r="T4" i="46" s="1"/>
  <c r="K4" i="10"/>
  <c r="H18" i="10"/>
  <c r="U3" i="47"/>
  <c r="V3" i="47" s="1"/>
  <c r="U3" i="58"/>
  <c r="L3" i="2"/>
  <c r="K4" i="2" s="1"/>
  <c r="T4" i="2" s="1"/>
  <c r="N3" i="10" l="1"/>
  <c r="I26" i="10"/>
  <c r="J18" i="10"/>
  <c r="M12" i="10"/>
  <c r="N12" i="10" s="1"/>
  <c r="O5" i="10"/>
  <c r="N8" i="10"/>
  <c r="N16" i="10"/>
  <c r="O16" i="10"/>
  <c r="N14" i="10"/>
  <c r="O14" i="10"/>
  <c r="M13" i="10"/>
  <c r="U4" i="62"/>
  <c r="N10" i="10"/>
  <c r="O2" i="10"/>
  <c r="V3" i="61"/>
  <c r="L3" i="61" s="1"/>
  <c r="K4" i="61" s="1"/>
  <c r="T4" i="61" s="1"/>
  <c r="U4" i="61" s="1"/>
  <c r="V4" i="61" s="1"/>
  <c r="U4" i="65"/>
  <c r="V4" i="65" s="1"/>
  <c r="U4" i="64"/>
  <c r="V4" i="64" s="1"/>
  <c r="U4" i="63"/>
  <c r="O7" i="10"/>
  <c r="V4" i="60"/>
  <c r="L4" i="60" s="1"/>
  <c r="K5" i="60" s="1"/>
  <c r="T5" i="60" s="1"/>
  <c r="U5" i="60" s="1"/>
  <c r="V5" i="60" s="1"/>
  <c r="N11" i="10"/>
  <c r="O11" i="10"/>
  <c r="O9" i="10"/>
  <c r="N9" i="10"/>
  <c r="N6" i="10"/>
  <c r="O6" i="10"/>
  <c r="U4" i="3"/>
  <c r="V4" i="3" s="1"/>
  <c r="V3" i="58"/>
  <c r="L3" i="58" s="1"/>
  <c r="K4" i="58" s="1"/>
  <c r="T4" i="58" s="1"/>
  <c r="M4" i="10"/>
  <c r="K18" i="10"/>
  <c r="V3" i="40"/>
  <c r="L3" i="40" s="1"/>
  <c r="K4" i="40" s="1"/>
  <c r="T4" i="40" s="1"/>
  <c r="V3" i="45"/>
  <c r="L3" i="45" s="1"/>
  <c r="K4" i="45" s="1"/>
  <c r="T4" i="45" s="1"/>
  <c r="U4" i="2"/>
  <c r="V4" i="2" s="1"/>
  <c r="L3" i="47"/>
  <c r="K4" i="47" s="1"/>
  <c r="T4" i="47" s="1"/>
  <c r="U4" i="46"/>
  <c r="V4" i="46" s="1"/>
  <c r="U4" i="59"/>
  <c r="V4" i="59" s="1"/>
  <c r="L3" i="31"/>
  <c r="K4" i="31" s="1"/>
  <c r="T4" i="31" s="1"/>
  <c r="O12" i="10" l="1"/>
  <c r="O13" i="10"/>
  <c r="N13" i="10"/>
  <c r="V4" i="62"/>
  <c r="L4" i="62" s="1"/>
  <c r="K5" i="62" s="1"/>
  <c r="T5" i="62" s="1"/>
  <c r="L4" i="65"/>
  <c r="K5" i="65" s="1"/>
  <c r="T5" i="65" s="1"/>
  <c r="L4" i="64"/>
  <c r="K5" i="64" s="1"/>
  <c r="T5" i="64" s="1"/>
  <c r="V4" i="63"/>
  <c r="L4" i="63" s="1"/>
  <c r="K5" i="63" s="1"/>
  <c r="T5" i="63" s="1"/>
  <c r="U4" i="45"/>
  <c r="V4" i="45" s="1"/>
  <c r="U4" i="31"/>
  <c r="V4" i="31" s="1"/>
  <c r="U4" i="40"/>
  <c r="L4" i="2"/>
  <c r="K5" i="2" s="1"/>
  <c r="T5" i="2" s="1"/>
  <c r="N4" i="10"/>
  <c r="O4" i="10"/>
  <c r="M18" i="10"/>
  <c r="K19" i="10" s="1"/>
  <c r="U4" i="58"/>
  <c r="V4" i="58" s="1"/>
  <c r="L4" i="46"/>
  <c r="K5" i="46" s="1"/>
  <c r="T5" i="46" s="1"/>
  <c r="L4" i="59"/>
  <c r="K5" i="59" s="1"/>
  <c r="T5" i="59" s="1"/>
  <c r="U4" i="47"/>
  <c r="L5" i="60"/>
  <c r="K6" i="60" s="1"/>
  <c r="T6" i="60" s="1"/>
  <c r="L4" i="3"/>
  <c r="K5" i="3" s="1"/>
  <c r="T5" i="3" s="1"/>
  <c r="L4" i="61"/>
  <c r="K5" i="61" s="1"/>
  <c r="T5" i="61" s="1"/>
  <c r="O20" i="10" l="1"/>
  <c r="N20" i="10"/>
  <c r="N19" i="10"/>
  <c r="O19" i="10"/>
  <c r="U5" i="62"/>
  <c r="U5" i="65"/>
  <c r="U5" i="64"/>
  <c r="V5" i="64" s="1"/>
  <c r="U5" i="63"/>
  <c r="V4" i="47"/>
  <c r="L4" i="47" s="1"/>
  <c r="K5" i="47" s="1"/>
  <c r="T5" i="47" s="1"/>
  <c r="L4" i="58"/>
  <c r="K5" i="58" s="1"/>
  <c r="T5" i="58" s="1"/>
  <c r="L4" i="31"/>
  <c r="K5" i="31" s="1"/>
  <c r="T5" i="31" s="1"/>
  <c r="U5" i="3"/>
  <c r="V5" i="3" s="1"/>
  <c r="M19" i="10"/>
  <c r="D19" i="10"/>
  <c r="E19" i="10"/>
  <c r="G19" i="10"/>
  <c r="J19" i="10"/>
  <c r="F19" i="10"/>
  <c r="C19" i="10"/>
  <c r="H19" i="10"/>
  <c r="U5" i="61"/>
  <c r="U5" i="2"/>
  <c r="U5" i="59"/>
  <c r="U6" i="60"/>
  <c r="U5" i="46"/>
  <c r="V4" i="40"/>
  <c r="L4" i="40" s="1"/>
  <c r="K5" i="40" s="1"/>
  <c r="T5" i="40" s="1"/>
  <c r="L4" i="45"/>
  <c r="K5" i="45" s="1"/>
  <c r="T5" i="45" s="1"/>
  <c r="V5" i="62" l="1"/>
  <c r="L5" i="62" s="1"/>
  <c r="K6" i="62" s="1"/>
  <c r="T6" i="62" s="1"/>
  <c r="V5" i="65"/>
  <c r="L5" i="65" s="1"/>
  <c r="K6" i="65" s="1"/>
  <c r="T6" i="65" s="1"/>
  <c r="L5" i="64"/>
  <c r="K6" i="64" s="1"/>
  <c r="T6" i="64" s="1"/>
  <c r="V5" i="63"/>
  <c r="L5" i="63" s="1"/>
  <c r="K6" i="63" s="1"/>
  <c r="T6" i="63" s="1"/>
  <c r="U5" i="47"/>
  <c r="V5" i="47" s="1"/>
  <c r="U5" i="40"/>
  <c r="V5" i="40" s="1"/>
  <c r="U5" i="45"/>
  <c r="V5" i="45" s="1"/>
  <c r="V5" i="46"/>
  <c r="L5" i="46" s="1"/>
  <c r="K6" i="46" s="1"/>
  <c r="T6" i="46" s="1"/>
  <c r="V5" i="59"/>
  <c r="L5" i="59" s="1"/>
  <c r="K6" i="59" s="1"/>
  <c r="T6" i="59" s="1"/>
  <c r="V5" i="61"/>
  <c r="L5" i="61" s="1"/>
  <c r="K6" i="61" s="1"/>
  <c r="T6" i="61" s="1"/>
  <c r="L5" i="3"/>
  <c r="K6" i="3" s="1"/>
  <c r="T6" i="3" s="1"/>
  <c r="U5" i="31"/>
  <c r="V5" i="31" s="1"/>
  <c r="V6" i="60"/>
  <c r="L6" i="60" s="1"/>
  <c r="K7" i="60" s="1"/>
  <c r="T7" i="60" s="1"/>
  <c r="V5" i="2"/>
  <c r="L5" i="2" s="1"/>
  <c r="K6" i="2" s="1"/>
  <c r="T6" i="2" s="1"/>
  <c r="U5" i="58"/>
  <c r="U6" i="62" l="1"/>
  <c r="U6" i="65"/>
  <c r="V6" i="65" s="1"/>
  <c r="U6" i="64"/>
  <c r="V6" i="64" s="1"/>
  <c r="U6" i="63"/>
  <c r="V6" i="63" s="1"/>
  <c r="U6" i="61"/>
  <c r="V6" i="61" s="1"/>
  <c r="U6" i="46"/>
  <c r="V6" i="46" s="1"/>
  <c r="U6" i="59"/>
  <c r="U6" i="2"/>
  <c r="V6" i="2" s="1"/>
  <c r="U6" i="3"/>
  <c r="V6" i="3" s="1"/>
  <c r="L5" i="40"/>
  <c r="K6" i="40" s="1"/>
  <c r="T6" i="40" s="1"/>
  <c r="U7" i="60"/>
  <c r="V7" i="60" s="1"/>
  <c r="L5" i="45"/>
  <c r="K6" i="45" s="1"/>
  <c r="T6" i="45" s="1"/>
  <c r="V5" i="58"/>
  <c r="L5" i="58" s="1"/>
  <c r="K6" i="58" s="1"/>
  <c r="T6" i="58" s="1"/>
  <c r="L5" i="31"/>
  <c r="K6" i="31" s="1"/>
  <c r="T6" i="31" s="1"/>
  <c r="L5" i="47"/>
  <c r="K6" i="47" s="1"/>
  <c r="T6" i="47" s="1"/>
  <c r="V6" i="62" l="1"/>
  <c r="L6" i="62" s="1"/>
  <c r="K7" i="62" s="1"/>
  <c r="T7" i="62" s="1"/>
  <c r="L6" i="65"/>
  <c r="K7" i="65" s="1"/>
  <c r="T7" i="65" s="1"/>
  <c r="L6" i="64"/>
  <c r="K7" i="64" s="1"/>
  <c r="T7" i="64" s="1"/>
  <c r="L6" i="63"/>
  <c r="K7" i="63" s="1"/>
  <c r="T7" i="63" s="1"/>
  <c r="U6" i="58"/>
  <c r="V6" i="58" s="1"/>
  <c r="U6" i="40"/>
  <c r="V6" i="40" s="1"/>
  <c r="U6" i="45"/>
  <c r="L6" i="46"/>
  <c r="K7" i="46" s="1"/>
  <c r="T7" i="46" s="1"/>
  <c r="L6" i="2"/>
  <c r="K7" i="2" s="1"/>
  <c r="T7" i="2" s="1"/>
  <c r="U6" i="47"/>
  <c r="V6" i="47" s="1"/>
  <c r="U6" i="31"/>
  <c r="V6" i="31" s="1"/>
  <c r="L7" i="60"/>
  <c r="K8" i="60" s="1"/>
  <c r="T8" i="60" s="1"/>
  <c r="L6" i="3"/>
  <c r="K7" i="3" s="1"/>
  <c r="T7" i="3" s="1"/>
  <c r="V6" i="59"/>
  <c r="L6" i="59" s="1"/>
  <c r="K7" i="59" s="1"/>
  <c r="T7" i="59" s="1"/>
  <c r="L6" i="61"/>
  <c r="K7" i="61" s="1"/>
  <c r="T7" i="61" s="1"/>
  <c r="U7" i="62" l="1"/>
  <c r="V7" i="62" s="1"/>
  <c r="U7" i="65"/>
  <c r="U7" i="64"/>
  <c r="U7" i="63"/>
  <c r="U7" i="59"/>
  <c r="U7" i="3"/>
  <c r="V7" i="3" s="1"/>
  <c r="L6" i="40"/>
  <c r="K7" i="40" s="1"/>
  <c r="T7" i="40" s="1"/>
  <c r="U7" i="46"/>
  <c r="V7" i="46" s="1"/>
  <c r="U8" i="60"/>
  <c r="V8" i="60" s="1"/>
  <c r="L6" i="47"/>
  <c r="K7" i="47" s="1"/>
  <c r="T7" i="47" s="1"/>
  <c r="U7" i="61"/>
  <c r="V7" i="61" s="1"/>
  <c r="L6" i="31"/>
  <c r="K7" i="31" s="1"/>
  <c r="T7" i="31" s="1"/>
  <c r="U7" i="2"/>
  <c r="V7" i="2" s="1"/>
  <c r="V6" i="45"/>
  <c r="L6" i="45" s="1"/>
  <c r="K7" i="45" s="1"/>
  <c r="T7" i="45" s="1"/>
  <c r="L6" i="58"/>
  <c r="K7" i="58" s="1"/>
  <c r="T7" i="58" s="1"/>
  <c r="L7" i="62" l="1"/>
  <c r="K8" i="62" s="1"/>
  <c r="T8" i="62" s="1"/>
  <c r="V7" i="65"/>
  <c r="L7" i="65" s="1"/>
  <c r="K8" i="65" s="1"/>
  <c r="T8" i="65" s="1"/>
  <c r="V7" i="64"/>
  <c r="L7" i="64" s="1"/>
  <c r="K8" i="64" s="1"/>
  <c r="T8" i="64" s="1"/>
  <c r="V7" i="63"/>
  <c r="L7" i="63" s="1"/>
  <c r="K8" i="63" s="1"/>
  <c r="T8" i="63" s="1"/>
  <c r="U7" i="45"/>
  <c r="U7" i="40"/>
  <c r="V7" i="40" s="1"/>
  <c r="L7" i="2"/>
  <c r="K8" i="2" s="1"/>
  <c r="T8" i="2" s="1"/>
  <c r="L7" i="61"/>
  <c r="K8" i="61" s="1"/>
  <c r="T8" i="61" s="1"/>
  <c r="L8" i="60"/>
  <c r="K9" i="60" s="1"/>
  <c r="T9" i="60" s="1"/>
  <c r="L7" i="3"/>
  <c r="K8" i="3" s="1"/>
  <c r="T8" i="3" s="1"/>
  <c r="U7" i="58"/>
  <c r="V7" i="58" s="1"/>
  <c r="U7" i="31"/>
  <c r="V7" i="31" s="1"/>
  <c r="U7" i="47"/>
  <c r="V7" i="47" s="1"/>
  <c r="L7" i="46"/>
  <c r="K8" i="46" s="1"/>
  <c r="T8" i="46" s="1"/>
  <c r="V7" i="59"/>
  <c r="L7" i="59" s="1"/>
  <c r="K8" i="59" s="1"/>
  <c r="T8" i="59" s="1"/>
  <c r="U8" i="62" l="1"/>
  <c r="U8" i="65"/>
  <c r="U8" i="64"/>
  <c r="V8" i="64" s="1"/>
  <c r="U8" i="63"/>
  <c r="U8" i="59"/>
  <c r="V8" i="59" s="1"/>
  <c r="L7" i="31"/>
  <c r="K8" i="31" s="1"/>
  <c r="T8" i="31" s="1"/>
  <c r="U9" i="60"/>
  <c r="U8" i="46"/>
  <c r="V8" i="46" s="1"/>
  <c r="L7" i="58"/>
  <c r="K8" i="58" s="1"/>
  <c r="T8" i="58" s="1"/>
  <c r="U8" i="61"/>
  <c r="L7" i="40"/>
  <c r="K8" i="40" s="1"/>
  <c r="T8" i="40" s="1"/>
  <c r="U8" i="3"/>
  <c r="V8" i="3" s="1"/>
  <c r="L7" i="47"/>
  <c r="K8" i="47" s="1"/>
  <c r="T8" i="47" s="1"/>
  <c r="U8" i="2"/>
  <c r="V7" i="45"/>
  <c r="L7" i="45" s="1"/>
  <c r="K8" i="45" s="1"/>
  <c r="T8" i="45" s="1"/>
  <c r="U8" i="45" s="1"/>
  <c r="V8" i="45" l="1"/>
  <c r="L8" i="45" s="1"/>
  <c r="K9" i="45" s="1"/>
  <c r="T9" i="45" s="1"/>
  <c r="V8" i="62"/>
  <c r="L8" i="62" s="1"/>
  <c r="K9" i="62" s="1"/>
  <c r="T9" i="62" s="1"/>
  <c r="V8" i="65"/>
  <c r="L8" i="65" s="1"/>
  <c r="K9" i="65" s="1"/>
  <c r="T9" i="65" s="1"/>
  <c r="L8" i="64"/>
  <c r="K9" i="64" s="1"/>
  <c r="T9" i="64" s="1"/>
  <c r="V8" i="63"/>
  <c r="L8" i="63" s="1"/>
  <c r="K9" i="63" s="1"/>
  <c r="T9" i="63" s="1"/>
  <c r="U8" i="47"/>
  <c r="V8" i="47" s="1"/>
  <c r="L8" i="46"/>
  <c r="K9" i="46" s="1"/>
  <c r="T9" i="46" s="1"/>
  <c r="U8" i="40"/>
  <c r="V8" i="40" s="1"/>
  <c r="U8" i="31"/>
  <c r="V8" i="61"/>
  <c r="L8" i="61" s="1"/>
  <c r="K9" i="61" s="1"/>
  <c r="T9" i="61" s="1"/>
  <c r="V8" i="2"/>
  <c r="L8" i="2" s="1"/>
  <c r="K9" i="2" s="1"/>
  <c r="T9" i="2" s="1"/>
  <c r="L8" i="3"/>
  <c r="K9" i="3" s="1"/>
  <c r="T9" i="3" s="1"/>
  <c r="U8" i="58"/>
  <c r="V9" i="60"/>
  <c r="L9" i="60" s="1"/>
  <c r="K10" i="60" s="1"/>
  <c r="T10" i="60" s="1"/>
  <c r="L8" i="59"/>
  <c r="K9" i="59" s="1"/>
  <c r="T9" i="59" s="1"/>
  <c r="U9" i="45" l="1"/>
  <c r="U9" i="62"/>
  <c r="U9" i="65"/>
  <c r="V9" i="65" s="1"/>
  <c r="U9" i="64"/>
  <c r="V9" i="64" s="1"/>
  <c r="U9" i="63"/>
  <c r="V9" i="63" s="1"/>
  <c r="U9" i="61"/>
  <c r="V9" i="61" s="1"/>
  <c r="U9" i="3"/>
  <c r="V9" i="3" s="1"/>
  <c r="L8" i="47"/>
  <c r="K9" i="47" s="1"/>
  <c r="T9" i="47" s="1"/>
  <c r="U9" i="59"/>
  <c r="V8" i="31"/>
  <c r="L8" i="31" s="1"/>
  <c r="K9" i="31" s="1"/>
  <c r="T9" i="31" s="1"/>
  <c r="L8" i="40"/>
  <c r="K9" i="40" s="1"/>
  <c r="T9" i="40" s="1"/>
  <c r="U10" i="60"/>
  <c r="V10" i="60" s="1"/>
  <c r="V8" i="58"/>
  <c r="L8" i="58" s="1"/>
  <c r="K9" i="58" s="1"/>
  <c r="T9" i="58" s="1"/>
  <c r="U9" i="2"/>
  <c r="U9" i="46"/>
  <c r="V9" i="46" s="1"/>
  <c r="V9" i="45" l="1"/>
  <c r="L9" i="45" s="1"/>
  <c r="K10" i="45" s="1"/>
  <c r="T10" i="45" s="1"/>
  <c r="V9" i="62"/>
  <c r="L9" i="62" s="1"/>
  <c r="K10" i="62" s="1"/>
  <c r="T10" i="62" s="1"/>
  <c r="L9" i="65"/>
  <c r="K10" i="65" s="1"/>
  <c r="T10" i="65" s="1"/>
  <c r="L9" i="64"/>
  <c r="K10" i="64" s="1"/>
  <c r="T10" i="64" s="1"/>
  <c r="L9" i="63"/>
  <c r="K10" i="63" s="1"/>
  <c r="T10" i="63" s="1"/>
  <c r="U9" i="31"/>
  <c r="V9" i="31" s="1"/>
  <c r="U9" i="58"/>
  <c r="U9" i="40"/>
  <c r="U9" i="47"/>
  <c r="V9" i="47" s="1"/>
  <c r="L9" i="3"/>
  <c r="K10" i="3" s="1"/>
  <c r="T10" i="3" s="1"/>
  <c r="L9" i="46"/>
  <c r="K10" i="46" s="1"/>
  <c r="T10" i="46" s="1"/>
  <c r="V9" i="2"/>
  <c r="L9" i="2" s="1"/>
  <c r="K10" i="2" s="1"/>
  <c r="T10" i="2" s="1"/>
  <c r="L10" i="60"/>
  <c r="K11" i="60" s="1"/>
  <c r="T11" i="60" s="1"/>
  <c r="V9" i="59"/>
  <c r="L9" i="59" s="1"/>
  <c r="K10" i="59" s="1"/>
  <c r="T10" i="59" s="1"/>
  <c r="L9" i="61"/>
  <c r="K10" i="61" s="1"/>
  <c r="T10" i="61" s="1"/>
  <c r="U10" i="45" l="1"/>
  <c r="V10" i="45" s="1"/>
  <c r="U10" i="62"/>
  <c r="U10" i="65"/>
  <c r="V10" i="65" s="1"/>
  <c r="U10" i="64"/>
  <c r="U10" i="63"/>
  <c r="V10" i="63" s="1"/>
  <c r="U10" i="59"/>
  <c r="V10" i="59" s="1"/>
  <c r="U10" i="2"/>
  <c r="V10" i="2" s="1"/>
  <c r="U10" i="3"/>
  <c r="V10" i="3" s="1"/>
  <c r="U11" i="60"/>
  <c r="V11" i="60" s="1"/>
  <c r="L9" i="47"/>
  <c r="K10" i="47" s="1"/>
  <c r="T10" i="47" s="1"/>
  <c r="U10" i="46"/>
  <c r="U10" i="61"/>
  <c r="V9" i="40"/>
  <c r="L9" i="40" s="1"/>
  <c r="K10" i="40" s="1"/>
  <c r="T10" i="40" s="1"/>
  <c r="V9" i="58"/>
  <c r="L9" i="58" s="1"/>
  <c r="K10" i="58" s="1"/>
  <c r="T10" i="58" s="1"/>
  <c r="L9" i="31"/>
  <c r="K10" i="31" s="1"/>
  <c r="T10" i="31" s="1"/>
  <c r="L10" i="45" l="1"/>
  <c r="K11" i="45" s="1"/>
  <c r="T11" i="45" s="1"/>
  <c r="V10" i="62"/>
  <c r="L10" i="62" s="1"/>
  <c r="K11" i="62" s="1"/>
  <c r="T11" i="62" s="1"/>
  <c r="L10" i="65"/>
  <c r="K11" i="65" s="1"/>
  <c r="T11" i="65" s="1"/>
  <c r="V10" i="64"/>
  <c r="L10" i="64" s="1"/>
  <c r="K11" i="64" s="1"/>
  <c r="T11" i="64" s="1"/>
  <c r="L10" i="63"/>
  <c r="K11" i="63" s="1"/>
  <c r="T11" i="63" s="1"/>
  <c r="U10" i="58"/>
  <c r="V10" i="58" s="1"/>
  <c r="U10" i="40"/>
  <c r="V10" i="40" s="1"/>
  <c r="U10" i="47"/>
  <c r="V10" i="47" s="1"/>
  <c r="L10" i="2"/>
  <c r="K11" i="2" s="1"/>
  <c r="T11" i="2" s="1"/>
  <c r="L10" i="3"/>
  <c r="K11" i="3" s="1"/>
  <c r="T11" i="3" s="1"/>
  <c r="L10" i="59"/>
  <c r="K11" i="59" s="1"/>
  <c r="T11" i="59" s="1"/>
  <c r="U10" i="31"/>
  <c r="V10" i="31" s="1"/>
  <c r="V10" i="61"/>
  <c r="L10" i="61" s="1"/>
  <c r="K11" i="61" s="1"/>
  <c r="T11" i="61" s="1"/>
  <c r="V10" i="46"/>
  <c r="L10" i="46" s="1"/>
  <c r="K11" i="46" s="1"/>
  <c r="T11" i="46" s="1"/>
  <c r="L11" i="60"/>
  <c r="K12" i="60" s="1"/>
  <c r="T12" i="60" s="1"/>
  <c r="U11" i="45" l="1"/>
  <c r="U11" i="62"/>
  <c r="V11" i="62" s="1"/>
  <c r="U11" i="65"/>
  <c r="U11" i="64"/>
  <c r="U11" i="63"/>
  <c r="U11" i="46"/>
  <c r="V11" i="46" s="1"/>
  <c r="U11" i="61"/>
  <c r="V11" i="61" s="1"/>
  <c r="L10" i="31"/>
  <c r="K11" i="31" s="1"/>
  <c r="T11" i="31" s="1"/>
  <c r="U11" i="59"/>
  <c r="V11" i="59" s="1"/>
  <c r="L10" i="47"/>
  <c r="K11" i="47" s="1"/>
  <c r="T11" i="47" s="1"/>
  <c r="L10" i="40"/>
  <c r="K11" i="40" s="1"/>
  <c r="T11" i="40" s="1"/>
  <c r="U12" i="60"/>
  <c r="V12" i="60" s="1"/>
  <c r="U11" i="3"/>
  <c r="L10" i="58"/>
  <c r="K11" i="58" s="1"/>
  <c r="T11" i="58" s="1"/>
  <c r="U11" i="2"/>
  <c r="V11" i="2" s="1"/>
  <c r="V11" i="45" l="1"/>
  <c r="L11" i="45" s="1"/>
  <c r="K12" i="45" s="1"/>
  <c r="T12" i="45" s="1"/>
  <c r="U12" i="45" s="1"/>
  <c r="L11" i="62"/>
  <c r="K12" i="62" s="1"/>
  <c r="T12" i="62" s="1"/>
  <c r="V11" i="65"/>
  <c r="L11" i="65" s="1"/>
  <c r="K12" i="65" s="1"/>
  <c r="T12" i="65" s="1"/>
  <c r="V11" i="64"/>
  <c r="L11" i="64" s="1"/>
  <c r="K12" i="64" s="1"/>
  <c r="T12" i="64" s="1"/>
  <c r="V11" i="63"/>
  <c r="L11" i="63" s="1"/>
  <c r="K12" i="63" s="1"/>
  <c r="T12" i="63" s="1"/>
  <c r="L11" i="2"/>
  <c r="K12" i="2" s="1"/>
  <c r="T12" i="2" s="1"/>
  <c r="L11" i="61"/>
  <c r="K12" i="61" s="1"/>
  <c r="T12" i="61" s="1"/>
  <c r="U11" i="58"/>
  <c r="V11" i="58" s="1"/>
  <c r="L12" i="60"/>
  <c r="K13" i="60" s="1"/>
  <c r="T13" i="60" s="1"/>
  <c r="L11" i="59"/>
  <c r="K12" i="59" s="1"/>
  <c r="T12" i="59" s="1"/>
  <c r="U11" i="47"/>
  <c r="V11" i="3"/>
  <c r="L11" i="3" s="1"/>
  <c r="K12" i="3" s="1"/>
  <c r="T12" i="3" s="1"/>
  <c r="U11" i="40"/>
  <c r="V11" i="40" s="1"/>
  <c r="U11" i="31"/>
  <c r="V11" i="31" s="1"/>
  <c r="L11" i="46"/>
  <c r="K12" i="46" s="1"/>
  <c r="T12" i="46" s="1"/>
  <c r="V12" i="45" l="1"/>
  <c r="L12" i="45" s="1"/>
  <c r="K13" i="45" s="1"/>
  <c r="T13" i="45" s="1"/>
  <c r="U12" i="62"/>
  <c r="U12" i="65"/>
  <c r="V12" i="65" s="1"/>
  <c r="U12" i="64"/>
  <c r="U12" i="63"/>
  <c r="U12" i="3"/>
  <c r="U12" i="61"/>
  <c r="V12" i="61" s="1"/>
  <c r="U13" i="60"/>
  <c r="U12" i="2"/>
  <c r="V12" i="2" s="1"/>
  <c r="L11" i="31"/>
  <c r="K12" i="31" s="1"/>
  <c r="T12" i="31" s="1"/>
  <c r="U12" i="59"/>
  <c r="U12" i="46"/>
  <c r="V12" i="46" s="1"/>
  <c r="L11" i="40"/>
  <c r="K12" i="40" s="1"/>
  <c r="T12" i="40" s="1"/>
  <c r="V11" i="47"/>
  <c r="L11" i="47" s="1"/>
  <c r="K12" i="47" s="1"/>
  <c r="T12" i="47" s="1"/>
  <c r="L11" i="58"/>
  <c r="K12" i="58" s="1"/>
  <c r="T12" i="58" s="1"/>
  <c r="U13" i="45" l="1"/>
  <c r="V13" i="45" s="1"/>
  <c r="V12" i="62"/>
  <c r="L12" i="62" s="1"/>
  <c r="K13" i="62" s="1"/>
  <c r="T13" i="62" s="1"/>
  <c r="L12" i="65"/>
  <c r="K13" i="65" s="1"/>
  <c r="T13" i="65" s="1"/>
  <c r="V12" i="64"/>
  <c r="L12" i="64" s="1"/>
  <c r="K13" i="64" s="1"/>
  <c r="T13" i="64" s="1"/>
  <c r="V12" i="63"/>
  <c r="L12" i="63" s="1"/>
  <c r="K13" i="63" s="1"/>
  <c r="T13" i="63" s="1"/>
  <c r="U12" i="47"/>
  <c r="V12" i="47" s="1"/>
  <c r="V12" i="59"/>
  <c r="L12" i="59" s="1"/>
  <c r="K13" i="59" s="1"/>
  <c r="T13" i="59" s="1"/>
  <c r="L12" i="2"/>
  <c r="K13" i="2" s="1"/>
  <c r="T13" i="2" s="1"/>
  <c r="U12" i="40"/>
  <c r="V12" i="40" s="1"/>
  <c r="L12" i="46"/>
  <c r="K13" i="46" s="1"/>
  <c r="T13" i="46" s="1"/>
  <c r="L12" i="61"/>
  <c r="K13" i="61" s="1"/>
  <c r="T13" i="61" s="1"/>
  <c r="U12" i="58"/>
  <c r="U12" i="31"/>
  <c r="V12" i="31" s="1"/>
  <c r="V13" i="60"/>
  <c r="L13" i="60" s="1"/>
  <c r="K14" i="60" s="1"/>
  <c r="T14" i="60" s="1"/>
  <c r="V12" i="3"/>
  <c r="L12" i="3" s="1"/>
  <c r="K13" i="3" s="1"/>
  <c r="T13" i="3" s="1"/>
  <c r="L13" i="45" l="1"/>
  <c r="K14" i="45" s="1"/>
  <c r="T14" i="45" s="1"/>
  <c r="U13" i="62"/>
  <c r="V13" i="62" s="1"/>
  <c r="U13" i="65"/>
  <c r="U13" i="64"/>
  <c r="V13" i="64" s="1"/>
  <c r="U13" i="63"/>
  <c r="U13" i="59"/>
  <c r="U13" i="3"/>
  <c r="V13" i="3" s="1"/>
  <c r="U14" i="60"/>
  <c r="U13" i="61"/>
  <c r="U13" i="2"/>
  <c r="V13" i="2" s="1"/>
  <c r="L12" i="47"/>
  <c r="K13" i="47" s="1"/>
  <c r="T13" i="47" s="1"/>
  <c r="U13" i="46"/>
  <c r="V13" i="46" s="1"/>
  <c r="L12" i="31"/>
  <c r="K13" i="31" s="1"/>
  <c r="T13" i="31" s="1"/>
  <c r="V12" i="58"/>
  <c r="L12" i="58" s="1"/>
  <c r="K13" i="58" s="1"/>
  <c r="T13" i="58" s="1"/>
  <c r="L12" i="40"/>
  <c r="K13" i="40" s="1"/>
  <c r="T13" i="40" s="1"/>
  <c r="U14" i="45" l="1"/>
  <c r="V14" i="45" s="1"/>
  <c r="U13" i="40"/>
  <c r="V13" i="40" s="1"/>
  <c r="L13" i="62"/>
  <c r="K14" i="62" s="1"/>
  <c r="T14" i="62" s="1"/>
  <c r="V13" i="65"/>
  <c r="L13" i="65" s="1"/>
  <c r="K14" i="65" s="1"/>
  <c r="T14" i="65" s="1"/>
  <c r="L13" i="64"/>
  <c r="K14" i="64" s="1"/>
  <c r="T14" i="64" s="1"/>
  <c r="V13" i="63"/>
  <c r="L13" i="63" s="1"/>
  <c r="K14" i="63" s="1"/>
  <c r="T14" i="63" s="1"/>
  <c r="U13" i="47"/>
  <c r="V13" i="47" s="1"/>
  <c r="U13" i="58"/>
  <c r="L13" i="3"/>
  <c r="K14" i="3" s="1"/>
  <c r="T14" i="3" s="1"/>
  <c r="U13" i="31"/>
  <c r="V13" i="31" s="1"/>
  <c r="L13" i="46"/>
  <c r="K14" i="46" s="1"/>
  <c r="T14" i="46" s="1"/>
  <c r="L13" i="2"/>
  <c r="K14" i="2" s="1"/>
  <c r="T14" i="2" s="1"/>
  <c r="V13" i="61"/>
  <c r="L13" i="61" s="1"/>
  <c r="K14" i="61" s="1"/>
  <c r="T14" i="61" s="1"/>
  <c r="V14" i="60"/>
  <c r="L14" i="60" s="1"/>
  <c r="K15" i="60" s="1"/>
  <c r="T15" i="60" s="1"/>
  <c r="V13" i="59"/>
  <c r="L13" i="59" s="1"/>
  <c r="K14" i="59" s="1"/>
  <c r="T14" i="59" s="1"/>
  <c r="L14" i="45" l="1"/>
  <c r="K15" i="45" s="1"/>
  <c r="T15" i="45" s="1"/>
  <c r="L13" i="40"/>
  <c r="K14" i="40" s="1"/>
  <c r="T14" i="40" s="1"/>
  <c r="U14" i="62"/>
  <c r="U14" i="65"/>
  <c r="V14" i="65" s="1"/>
  <c r="U14" i="64"/>
  <c r="V14" i="64" s="1"/>
  <c r="U14" i="63"/>
  <c r="V14" i="63" s="1"/>
  <c r="U14" i="59"/>
  <c r="U15" i="60"/>
  <c r="U14" i="46"/>
  <c r="V14" i="46" s="1"/>
  <c r="L13" i="31"/>
  <c r="K14" i="31" s="1"/>
  <c r="T14" i="31" s="1"/>
  <c r="U14" i="61"/>
  <c r="U14" i="2"/>
  <c r="U14" i="3"/>
  <c r="V13" i="58"/>
  <c r="L13" i="58" s="1"/>
  <c r="K14" i="58" s="1"/>
  <c r="T14" i="58" s="1"/>
  <c r="L13" i="47"/>
  <c r="K14" i="47" s="1"/>
  <c r="T14" i="47" s="1"/>
  <c r="U15" i="45" l="1"/>
  <c r="V15" i="45" s="1"/>
  <c r="U14" i="40"/>
  <c r="V14" i="40" s="1"/>
  <c r="V14" i="62"/>
  <c r="L14" i="62" s="1"/>
  <c r="K15" i="62" s="1"/>
  <c r="T15" i="62" s="1"/>
  <c r="L14" i="65"/>
  <c r="K15" i="65" s="1"/>
  <c r="T15" i="65" s="1"/>
  <c r="L14" i="64"/>
  <c r="K15" i="64" s="1"/>
  <c r="T15" i="64" s="1"/>
  <c r="L14" i="63"/>
  <c r="K15" i="63" s="1"/>
  <c r="T15" i="63" s="1"/>
  <c r="U14" i="58"/>
  <c r="V14" i="58" s="1"/>
  <c r="U14" i="47"/>
  <c r="V14" i="47" s="1"/>
  <c r="V14" i="61"/>
  <c r="L14" i="61" s="1"/>
  <c r="K15" i="61" s="1"/>
  <c r="T15" i="61" s="1"/>
  <c r="L14" i="46"/>
  <c r="K15" i="46" s="1"/>
  <c r="T15" i="46" s="1"/>
  <c r="V14" i="3"/>
  <c r="L14" i="3" s="1"/>
  <c r="K15" i="3" s="1"/>
  <c r="T15" i="3" s="1"/>
  <c r="V15" i="60"/>
  <c r="L15" i="60" s="1"/>
  <c r="K16" i="60" s="1"/>
  <c r="T16" i="60" s="1"/>
  <c r="V14" i="2"/>
  <c r="L14" i="2" s="1"/>
  <c r="K15" i="2" s="1"/>
  <c r="T15" i="2" s="1"/>
  <c r="U14" i="31"/>
  <c r="V14" i="59"/>
  <c r="L14" i="59" s="1"/>
  <c r="K15" i="59" s="1"/>
  <c r="T15" i="59" s="1"/>
  <c r="L15" i="45" l="1"/>
  <c r="K16" i="45" s="1"/>
  <c r="T16" i="45" s="1"/>
  <c r="L14" i="40"/>
  <c r="K15" i="40" s="1"/>
  <c r="T15" i="40" s="1"/>
  <c r="U15" i="62"/>
  <c r="V15" i="62" s="1"/>
  <c r="U15" i="65"/>
  <c r="V15" i="65" s="1"/>
  <c r="U15" i="64"/>
  <c r="U15" i="63"/>
  <c r="U15" i="3"/>
  <c r="V15" i="3" s="1"/>
  <c r="U15" i="59"/>
  <c r="V15" i="59" s="1"/>
  <c r="U16" i="60"/>
  <c r="V16" i="60" s="1"/>
  <c r="U15" i="61"/>
  <c r="V15" i="61" s="1"/>
  <c r="U15" i="46"/>
  <c r="V15" i="46" s="1"/>
  <c r="U15" i="2"/>
  <c r="V15" i="2" s="1"/>
  <c r="L14" i="58"/>
  <c r="K15" i="58" s="1"/>
  <c r="T15" i="58" s="1"/>
  <c r="V14" i="31"/>
  <c r="L14" i="31" s="1"/>
  <c r="K15" i="31" s="1"/>
  <c r="T15" i="31" s="1"/>
  <c r="L14" i="47"/>
  <c r="K15" i="47" s="1"/>
  <c r="T15" i="47" s="1"/>
  <c r="U16" i="45" l="1"/>
  <c r="V16" i="45" s="1"/>
  <c r="L16" i="45" s="1"/>
  <c r="K17" i="45" s="1"/>
  <c r="T17" i="45" s="1"/>
  <c r="U15" i="40"/>
  <c r="V15" i="40" s="1"/>
  <c r="L15" i="62"/>
  <c r="K16" i="62" s="1"/>
  <c r="T16" i="62" s="1"/>
  <c r="L15" i="65"/>
  <c r="K16" i="65" s="1"/>
  <c r="T16" i="65" s="1"/>
  <c r="V15" i="64"/>
  <c r="L15" i="64" s="1"/>
  <c r="K16" i="64" s="1"/>
  <c r="T16" i="64" s="1"/>
  <c r="V15" i="63"/>
  <c r="L15" i="63" s="1"/>
  <c r="K16" i="63" s="1"/>
  <c r="T16" i="63" s="1"/>
  <c r="U15" i="31"/>
  <c r="V15" i="31" s="1"/>
  <c r="L15" i="61"/>
  <c r="K16" i="61" s="1"/>
  <c r="T16" i="61" s="1"/>
  <c r="L15" i="59"/>
  <c r="K16" i="59" s="1"/>
  <c r="T16" i="59" s="1"/>
  <c r="L15" i="2"/>
  <c r="K16" i="2" s="1"/>
  <c r="T16" i="2" s="1"/>
  <c r="U15" i="47"/>
  <c r="V15" i="47" s="1"/>
  <c r="U15" i="58"/>
  <c r="V15" i="58" s="1"/>
  <c r="L15" i="46"/>
  <c r="K16" i="46" s="1"/>
  <c r="T16" i="46" s="1"/>
  <c r="L16" i="60"/>
  <c r="K17" i="60" s="1"/>
  <c r="T17" i="60" s="1"/>
  <c r="L15" i="3"/>
  <c r="K16" i="3" s="1"/>
  <c r="T16" i="3" s="1"/>
  <c r="U17" i="45" l="1"/>
  <c r="V17" i="45" s="1"/>
  <c r="L17" i="45" s="1"/>
  <c r="K18" i="45" s="1"/>
  <c r="T18" i="45" s="1"/>
  <c r="L15" i="40"/>
  <c r="K16" i="40" s="1"/>
  <c r="T16" i="40" s="1"/>
  <c r="U16" i="62"/>
  <c r="V16" i="62" s="1"/>
  <c r="U16" i="65"/>
  <c r="U16" i="64"/>
  <c r="U16" i="63"/>
  <c r="U17" i="60"/>
  <c r="L15" i="47"/>
  <c r="K16" i="47" s="1"/>
  <c r="T16" i="47" s="1"/>
  <c r="U16" i="3"/>
  <c r="U16" i="59"/>
  <c r="U16" i="46"/>
  <c r="V16" i="46" s="1"/>
  <c r="L15" i="58"/>
  <c r="K16" i="58" s="1"/>
  <c r="T16" i="58" s="1"/>
  <c r="U16" i="2"/>
  <c r="V16" i="2" s="1"/>
  <c r="U16" i="61"/>
  <c r="V16" i="61" s="1"/>
  <c r="L15" i="31"/>
  <c r="K16" i="31" s="1"/>
  <c r="T16" i="31" s="1"/>
  <c r="U18" i="45" l="1"/>
  <c r="V18" i="45" s="1"/>
  <c r="U16" i="40"/>
  <c r="V16" i="40" s="1"/>
  <c r="L16" i="62"/>
  <c r="K17" i="62" s="1"/>
  <c r="T17" i="62" s="1"/>
  <c r="V16" i="65"/>
  <c r="L16" i="65" s="1"/>
  <c r="K17" i="65" s="1"/>
  <c r="T17" i="65" s="1"/>
  <c r="V16" i="64"/>
  <c r="L16" i="64" s="1"/>
  <c r="K17" i="64" s="1"/>
  <c r="T17" i="64" s="1"/>
  <c r="V16" i="63"/>
  <c r="L16" i="63" s="1"/>
  <c r="K17" i="63" s="1"/>
  <c r="T17" i="63" s="1"/>
  <c r="U16" i="31"/>
  <c r="V16" i="31" s="1"/>
  <c r="L16" i="46"/>
  <c r="K17" i="46" s="1"/>
  <c r="T17" i="46" s="1"/>
  <c r="L16" i="2"/>
  <c r="K17" i="2" s="1"/>
  <c r="T17" i="2" s="1"/>
  <c r="U16" i="58"/>
  <c r="V16" i="3"/>
  <c r="L16" i="3" s="1"/>
  <c r="K17" i="3" s="1"/>
  <c r="T17" i="3" s="1"/>
  <c r="L16" i="61"/>
  <c r="K17" i="61" s="1"/>
  <c r="T17" i="61" s="1"/>
  <c r="V16" i="59"/>
  <c r="L16" i="59" s="1"/>
  <c r="K17" i="59" s="1"/>
  <c r="T17" i="59" s="1"/>
  <c r="U16" i="47"/>
  <c r="V17" i="60"/>
  <c r="L17" i="60" s="1"/>
  <c r="K18" i="60" s="1"/>
  <c r="T18" i="60" s="1"/>
  <c r="L18" i="45" l="1"/>
  <c r="K19" i="45" s="1"/>
  <c r="T19" i="45" s="1"/>
  <c r="L16" i="40"/>
  <c r="K17" i="40" s="1"/>
  <c r="T17" i="40" s="1"/>
  <c r="U17" i="62"/>
  <c r="U17" i="65"/>
  <c r="U17" i="64"/>
  <c r="U17" i="63"/>
  <c r="U17" i="59"/>
  <c r="V17" i="59" s="1"/>
  <c r="U18" i="60"/>
  <c r="V18" i="60" s="1"/>
  <c r="U17" i="3"/>
  <c r="V17" i="3" s="1"/>
  <c r="U17" i="2"/>
  <c r="U17" i="61"/>
  <c r="U17" i="46"/>
  <c r="V17" i="46" s="1"/>
  <c r="V16" i="47"/>
  <c r="L16" i="47" s="1"/>
  <c r="K17" i="47" s="1"/>
  <c r="T17" i="47" s="1"/>
  <c r="V16" i="58"/>
  <c r="L16" i="58" s="1"/>
  <c r="K17" i="58" s="1"/>
  <c r="T17" i="58" s="1"/>
  <c r="L16" i="31"/>
  <c r="K17" i="31" s="1"/>
  <c r="T17" i="31" s="1"/>
  <c r="U19" i="45" l="1"/>
  <c r="V19" i="45" s="1"/>
  <c r="L19" i="45" s="1"/>
  <c r="K20" i="45" s="1"/>
  <c r="T20" i="45" s="1"/>
  <c r="U17" i="40"/>
  <c r="V17" i="62"/>
  <c r="L17" i="62" s="1"/>
  <c r="K18" i="62" s="1"/>
  <c r="T18" i="62" s="1"/>
  <c r="V17" i="65"/>
  <c r="L17" i="65" s="1"/>
  <c r="K18" i="65" s="1"/>
  <c r="T18" i="65" s="1"/>
  <c r="V17" i="64"/>
  <c r="L17" i="64" s="1"/>
  <c r="K18" i="64" s="1"/>
  <c r="T18" i="64" s="1"/>
  <c r="V17" i="63"/>
  <c r="L17" i="63" s="1"/>
  <c r="K18" i="63" s="1"/>
  <c r="T18" i="63" s="1"/>
  <c r="U17" i="58"/>
  <c r="V17" i="58" s="1"/>
  <c r="L17" i="46"/>
  <c r="K18" i="46" s="1"/>
  <c r="T18" i="46" s="1"/>
  <c r="U17" i="47"/>
  <c r="V17" i="47" s="1"/>
  <c r="U17" i="31"/>
  <c r="V17" i="31" s="1"/>
  <c r="L17" i="3"/>
  <c r="K18" i="3" s="1"/>
  <c r="T18" i="3" s="1"/>
  <c r="L18" i="60"/>
  <c r="K19" i="60" s="1"/>
  <c r="T19" i="60" s="1"/>
  <c r="V17" i="61"/>
  <c r="L17" i="61" s="1"/>
  <c r="K18" i="61" s="1"/>
  <c r="T18" i="61" s="1"/>
  <c r="V17" i="2"/>
  <c r="L17" i="2" s="1"/>
  <c r="K18" i="2" s="1"/>
  <c r="T18" i="2" s="1"/>
  <c r="L17" i="59"/>
  <c r="K18" i="59" s="1"/>
  <c r="T18" i="59" s="1"/>
  <c r="U20" i="45" l="1"/>
  <c r="V20" i="45" s="1"/>
  <c r="V17" i="40"/>
  <c r="L17" i="40" s="1"/>
  <c r="K18" i="40" s="1"/>
  <c r="T18" i="40" s="1"/>
  <c r="U18" i="62"/>
  <c r="U18" i="65"/>
  <c r="U18" i="64"/>
  <c r="V18" i="64" s="1"/>
  <c r="U18" i="63"/>
  <c r="U18" i="2"/>
  <c r="V18" i="2" s="1"/>
  <c r="U18" i="61"/>
  <c r="V18" i="61" s="1"/>
  <c r="L17" i="31"/>
  <c r="K18" i="31" s="1"/>
  <c r="T18" i="31" s="1"/>
  <c r="U18" i="3"/>
  <c r="L17" i="58"/>
  <c r="K18" i="58" s="1"/>
  <c r="T18" i="58" s="1"/>
  <c r="U18" i="59"/>
  <c r="U19" i="60"/>
  <c r="V19" i="60" s="1"/>
  <c r="L17" i="47"/>
  <c r="K18" i="47" s="1"/>
  <c r="T18" i="47" s="1"/>
  <c r="U18" i="46"/>
  <c r="V18" i="46" s="1"/>
  <c r="L20" i="45" l="1"/>
  <c r="K21" i="45" s="1"/>
  <c r="T21" i="45" s="1"/>
  <c r="U18" i="40"/>
  <c r="V18" i="40" s="1"/>
  <c r="V18" i="62"/>
  <c r="L18" i="62" s="1"/>
  <c r="K19" i="62" s="1"/>
  <c r="T19" i="62" s="1"/>
  <c r="V18" i="65"/>
  <c r="L18" i="65" s="1"/>
  <c r="K19" i="65" s="1"/>
  <c r="T19" i="65" s="1"/>
  <c r="L18" i="64"/>
  <c r="K19" i="64" s="1"/>
  <c r="T19" i="64" s="1"/>
  <c r="V18" i="63"/>
  <c r="L18" i="63" s="1"/>
  <c r="K19" i="63" s="1"/>
  <c r="T19" i="63" s="1"/>
  <c r="U18" i="58"/>
  <c r="V18" i="58" s="1"/>
  <c r="L18" i="46"/>
  <c r="K19" i="46" s="1"/>
  <c r="T19" i="46" s="1"/>
  <c r="L19" i="60"/>
  <c r="K20" i="60" s="1"/>
  <c r="T20" i="60" s="1"/>
  <c r="L18" i="61"/>
  <c r="K19" i="61" s="1"/>
  <c r="T19" i="61" s="1"/>
  <c r="U18" i="47"/>
  <c r="V18" i="47" s="1"/>
  <c r="V18" i="59"/>
  <c r="L18" i="59" s="1"/>
  <c r="K19" i="59" s="1"/>
  <c r="T19" i="59" s="1"/>
  <c r="V18" i="3"/>
  <c r="L18" i="3" s="1"/>
  <c r="K19" i="3" s="1"/>
  <c r="T19" i="3" s="1"/>
  <c r="L18" i="2"/>
  <c r="K19" i="2" s="1"/>
  <c r="T19" i="2" s="1"/>
  <c r="U18" i="31"/>
  <c r="U21" i="45" l="1"/>
  <c r="V21" i="45" s="1"/>
  <c r="L21" i="45" s="1"/>
  <c r="K22" i="45" s="1"/>
  <c r="T22" i="45" s="1"/>
  <c r="L18" i="40"/>
  <c r="K19" i="40" s="1"/>
  <c r="T19" i="40" s="1"/>
  <c r="U19" i="62"/>
  <c r="V19" i="62" s="1"/>
  <c r="U19" i="65"/>
  <c r="U19" i="64"/>
  <c r="U19" i="63"/>
  <c r="U19" i="59"/>
  <c r="V19" i="59" s="1"/>
  <c r="U19" i="3"/>
  <c r="L18" i="47"/>
  <c r="K19" i="47" s="1"/>
  <c r="T19" i="47" s="1"/>
  <c r="U20" i="60"/>
  <c r="U19" i="61"/>
  <c r="U19" i="46"/>
  <c r="V19" i="46" s="1"/>
  <c r="U19" i="2"/>
  <c r="V19" i="2" s="1"/>
  <c r="V18" i="31"/>
  <c r="L18" i="31" s="1"/>
  <c r="K19" i="31" s="1"/>
  <c r="T19" i="31" s="1"/>
  <c r="L18" i="58"/>
  <c r="K19" i="58" s="1"/>
  <c r="T19" i="58" s="1"/>
  <c r="U22" i="45" l="1"/>
  <c r="U19" i="40"/>
  <c r="V19" i="40" s="1"/>
  <c r="L19" i="62"/>
  <c r="K20" i="62" s="1"/>
  <c r="T20" i="62" s="1"/>
  <c r="V19" i="65"/>
  <c r="L19" i="65" s="1"/>
  <c r="K20" i="65" s="1"/>
  <c r="T20" i="65" s="1"/>
  <c r="V19" i="64"/>
  <c r="L19" i="64" s="1"/>
  <c r="K20" i="64" s="1"/>
  <c r="T20" i="64" s="1"/>
  <c r="V19" i="63"/>
  <c r="L19" i="63" s="1"/>
  <c r="K20" i="63" s="1"/>
  <c r="T20" i="63" s="1"/>
  <c r="U19" i="31"/>
  <c r="L19" i="46"/>
  <c r="K20" i="46" s="1"/>
  <c r="T20" i="46" s="1"/>
  <c r="V20" i="60"/>
  <c r="L20" i="60" s="1"/>
  <c r="K21" i="60" s="1"/>
  <c r="T21" i="60" s="1"/>
  <c r="V19" i="3"/>
  <c r="L19" i="3" s="1"/>
  <c r="K20" i="3" s="1"/>
  <c r="T20" i="3" s="1"/>
  <c r="U19" i="58"/>
  <c r="L19" i="2"/>
  <c r="K20" i="2" s="1"/>
  <c r="T20" i="2" s="1"/>
  <c r="V19" i="61"/>
  <c r="L19" i="61" s="1"/>
  <c r="K20" i="61" s="1"/>
  <c r="T20" i="61" s="1"/>
  <c r="U19" i="47"/>
  <c r="V19" i="47" s="1"/>
  <c r="L19" i="59"/>
  <c r="K20" i="59" s="1"/>
  <c r="T20" i="59" s="1"/>
  <c r="V22" i="45" l="1"/>
  <c r="L22" i="45" s="1"/>
  <c r="K23" i="45" s="1"/>
  <c r="T23" i="45" s="1"/>
  <c r="L19" i="40"/>
  <c r="K20" i="40" s="1"/>
  <c r="T20" i="40" s="1"/>
  <c r="U20" i="62"/>
  <c r="U20" i="65"/>
  <c r="U20" i="64"/>
  <c r="U20" i="63"/>
  <c r="U20" i="61"/>
  <c r="V20" i="61" s="1"/>
  <c r="U21" i="60"/>
  <c r="U20" i="3"/>
  <c r="V20" i="3" s="1"/>
  <c r="U20" i="59"/>
  <c r="V20" i="59" s="1"/>
  <c r="U20" i="46"/>
  <c r="V20" i="46" s="1"/>
  <c r="L19" i="47"/>
  <c r="K20" i="47" s="1"/>
  <c r="T20" i="47" s="1"/>
  <c r="V19" i="58"/>
  <c r="L19" i="58" s="1"/>
  <c r="K20" i="58" s="1"/>
  <c r="T20" i="58" s="1"/>
  <c r="U20" i="2"/>
  <c r="V19" i="31"/>
  <c r="L19" i="31" s="1"/>
  <c r="K20" i="31" s="1"/>
  <c r="T20" i="31" s="1"/>
  <c r="U23" i="45" l="1"/>
  <c r="U20" i="40"/>
  <c r="V20" i="40" s="1"/>
  <c r="V20" i="62"/>
  <c r="L20" i="62" s="1"/>
  <c r="K21" i="62" s="1"/>
  <c r="T21" i="62" s="1"/>
  <c r="V20" i="65"/>
  <c r="L20" i="65" s="1"/>
  <c r="K21" i="65" s="1"/>
  <c r="T21" i="65" s="1"/>
  <c r="V20" i="64"/>
  <c r="L20" i="64" s="1"/>
  <c r="K21" i="64" s="1"/>
  <c r="T21" i="64" s="1"/>
  <c r="V20" i="63"/>
  <c r="L20" i="63" s="1"/>
  <c r="K21" i="63" s="1"/>
  <c r="T21" i="63" s="1"/>
  <c r="U20" i="58"/>
  <c r="V20" i="58" s="1"/>
  <c r="U20" i="31"/>
  <c r="L20" i="59"/>
  <c r="K21" i="59" s="1"/>
  <c r="T21" i="59" s="1"/>
  <c r="U20" i="47"/>
  <c r="V20" i="47" s="1"/>
  <c r="V20" i="2"/>
  <c r="L20" i="2" s="1"/>
  <c r="K21" i="2" s="1"/>
  <c r="T21" i="2" s="1"/>
  <c r="V21" i="60"/>
  <c r="L21" i="60" s="1"/>
  <c r="K22" i="60" s="1"/>
  <c r="T22" i="60" s="1"/>
  <c r="L20" i="46"/>
  <c r="K21" i="46" s="1"/>
  <c r="T21" i="46" s="1"/>
  <c r="L20" i="3"/>
  <c r="K21" i="3" s="1"/>
  <c r="T21" i="3" s="1"/>
  <c r="L20" i="61"/>
  <c r="K21" i="61" s="1"/>
  <c r="T21" i="61" s="1"/>
  <c r="V23" i="45" l="1"/>
  <c r="L23" i="45" s="1"/>
  <c r="K24" i="45" s="1"/>
  <c r="T24" i="45" s="1"/>
  <c r="L20" i="40"/>
  <c r="K21" i="40" s="1"/>
  <c r="T21" i="40" s="1"/>
  <c r="U21" i="62"/>
  <c r="U21" i="65"/>
  <c r="U21" i="64"/>
  <c r="U21" i="63"/>
  <c r="U22" i="60"/>
  <c r="U21" i="2"/>
  <c r="U21" i="46"/>
  <c r="V21" i="46" s="1"/>
  <c r="V20" i="31"/>
  <c r="L20" i="31" s="1"/>
  <c r="K21" i="31" s="1"/>
  <c r="T21" i="31" s="1"/>
  <c r="U21" i="59"/>
  <c r="V21" i="59" s="1"/>
  <c r="U21" i="61"/>
  <c r="U21" i="3"/>
  <c r="V21" i="3" s="1"/>
  <c r="L20" i="47"/>
  <c r="K21" i="47" s="1"/>
  <c r="T21" i="47" s="1"/>
  <c r="L20" i="58"/>
  <c r="K21" i="58" s="1"/>
  <c r="T21" i="58" s="1"/>
  <c r="U24" i="45" l="1"/>
  <c r="V24" i="45" s="1"/>
  <c r="U21" i="40"/>
  <c r="V21" i="40" s="1"/>
  <c r="L21" i="40" s="1"/>
  <c r="K22" i="40" s="1"/>
  <c r="T22" i="40" s="1"/>
  <c r="V21" i="62"/>
  <c r="L21" i="62" s="1"/>
  <c r="K22" i="62" s="1"/>
  <c r="T22" i="62" s="1"/>
  <c r="V21" i="65"/>
  <c r="L21" i="65" s="1"/>
  <c r="K22" i="65" s="1"/>
  <c r="T22" i="65" s="1"/>
  <c r="V21" i="64"/>
  <c r="L21" i="64" s="1"/>
  <c r="K22" i="64" s="1"/>
  <c r="T22" i="64" s="1"/>
  <c r="V21" i="63"/>
  <c r="L21" i="63" s="1"/>
  <c r="K22" i="63" s="1"/>
  <c r="T22" i="63" s="1"/>
  <c r="U21" i="31"/>
  <c r="V21" i="31" s="1"/>
  <c r="U21" i="47"/>
  <c r="V21" i="47" s="1"/>
  <c r="U21" i="58"/>
  <c r="V21" i="58" s="1"/>
  <c r="L21" i="3"/>
  <c r="K22" i="3" s="1"/>
  <c r="T22" i="3" s="1"/>
  <c r="L21" i="46"/>
  <c r="K22" i="46" s="1"/>
  <c r="T22" i="46" s="1"/>
  <c r="V21" i="61"/>
  <c r="L21" i="61" s="1"/>
  <c r="K22" i="61" s="1"/>
  <c r="T22" i="61" s="1"/>
  <c r="V21" i="2"/>
  <c r="L21" i="2" s="1"/>
  <c r="K22" i="2" s="1"/>
  <c r="T22" i="2" s="1"/>
  <c r="L21" i="59"/>
  <c r="K22" i="59" s="1"/>
  <c r="T22" i="59" s="1"/>
  <c r="V22" i="60"/>
  <c r="L22" i="60" s="1"/>
  <c r="K23" i="60" s="1"/>
  <c r="T23" i="60" s="1"/>
  <c r="L24" i="45" l="1"/>
  <c r="K25" i="45" s="1"/>
  <c r="T25" i="45" s="1"/>
  <c r="U22" i="40"/>
  <c r="V22" i="40" s="1"/>
  <c r="U22" i="62"/>
  <c r="U22" i="65"/>
  <c r="V22" i="65" s="1"/>
  <c r="U22" i="64"/>
  <c r="V22" i="64" s="1"/>
  <c r="U22" i="63"/>
  <c r="V22" i="63" s="1"/>
  <c r="U22" i="61"/>
  <c r="V22" i="61" s="1"/>
  <c r="U23" i="60"/>
  <c r="U22" i="2"/>
  <c r="V22" i="2" s="1"/>
  <c r="U22" i="59"/>
  <c r="V22" i="59" s="1"/>
  <c r="U22" i="3"/>
  <c r="V22" i="3" s="1"/>
  <c r="L21" i="47"/>
  <c r="K22" i="47" s="1"/>
  <c r="T22" i="47" s="1"/>
  <c r="L21" i="58"/>
  <c r="K22" i="58" s="1"/>
  <c r="T22" i="58" s="1"/>
  <c r="U22" i="46"/>
  <c r="V22" i="46" s="1"/>
  <c r="L21" i="31"/>
  <c r="K22" i="31" s="1"/>
  <c r="T22" i="31" s="1"/>
  <c r="U25" i="45" l="1"/>
  <c r="V25" i="45" s="1"/>
  <c r="L22" i="40"/>
  <c r="K23" i="40" s="1"/>
  <c r="T23" i="40" s="1"/>
  <c r="V22" i="62"/>
  <c r="L22" i="62" s="1"/>
  <c r="K23" i="62" s="1"/>
  <c r="T23" i="62" s="1"/>
  <c r="L22" i="65"/>
  <c r="K23" i="65" s="1"/>
  <c r="T23" i="65" s="1"/>
  <c r="L22" i="64"/>
  <c r="K23" i="64" s="1"/>
  <c r="T23" i="64" s="1"/>
  <c r="L22" i="63"/>
  <c r="K23" i="63" s="1"/>
  <c r="T23" i="63" s="1"/>
  <c r="L22" i="59"/>
  <c r="K23" i="59" s="1"/>
  <c r="T23" i="59" s="1"/>
  <c r="V23" i="60"/>
  <c r="L23" i="60" s="1"/>
  <c r="K24" i="60" s="1"/>
  <c r="T24" i="60" s="1"/>
  <c r="U22" i="58"/>
  <c r="V22" i="58" s="1"/>
  <c r="L22" i="3"/>
  <c r="K23" i="3" s="1"/>
  <c r="T23" i="3" s="1"/>
  <c r="L22" i="46"/>
  <c r="K23" i="46" s="1"/>
  <c r="T23" i="46" s="1"/>
  <c r="U22" i="31"/>
  <c r="V22" i="31" s="1"/>
  <c r="U22" i="47"/>
  <c r="L22" i="2"/>
  <c r="K23" i="2" s="1"/>
  <c r="T23" i="2" s="1"/>
  <c r="L22" i="61"/>
  <c r="K23" i="61" s="1"/>
  <c r="T23" i="61" s="1"/>
  <c r="L25" i="45" l="1"/>
  <c r="K26" i="45" s="1"/>
  <c r="T26" i="45" s="1"/>
  <c r="U23" i="40"/>
  <c r="V23" i="40" s="1"/>
  <c r="L23" i="40" s="1"/>
  <c r="K24" i="40" s="1"/>
  <c r="T24" i="40" s="1"/>
  <c r="U23" i="62"/>
  <c r="V23" i="62" s="1"/>
  <c r="U23" i="65"/>
  <c r="V23" i="65" s="1"/>
  <c r="U23" i="64"/>
  <c r="V23" i="64" s="1"/>
  <c r="U23" i="63"/>
  <c r="U23" i="61"/>
  <c r="V23" i="61" s="1"/>
  <c r="U24" i="60"/>
  <c r="V24" i="60" s="1"/>
  <c r="U23" i="2"/>
  <c r="V23" i="2" s="1"/>
  <c r="L22" i="31"/>
  <c r="K23" i="31" s="1"/>
  <c r="T23" i="31" s="1"/>
  <c r="L22" i="58"/>
  <c r="K23" i="58" s="1"/>
  <c r="T23" i="58" s="1"/>
  <c r="U23" i="3"/>
  <c r="V23" i="3" s="1"/>
  <c r="U23" i="59"/>
  <c r="V22" i="47"/>
  <c r="L22" i="47" s="1"/>
  <c r="K23" i="47" s="1"/>
  <c r="T23" i="47" s="1"/>
  <c r="U23" i="46"/>
  <c r="U26" i="45" l="1"/>
  <c r="V26" i="45" s="1"/>
  <c r="U24" i="40"/>
  <c r="V24" i="40" s="1"/>
  <c r="L23" i="62"/>
  <c r="K24" i="62" s="1"/>
  <c r="T24" i="62" s="1"/>
  <c r="L23" i="65"/>
  <c r="K24" i="65" s="1"/>
  <c r="T24" i="65" s="1"/>
  <c r="L23" i="64"/>
  <c r="K24" i="64" s="1"/>
  <c r="T24" i="64" s="1"/>
  <c r="V23" i="63"/>
  <c r="L23" i="63" s="1"/>
  <c r="K24" i="63" s="1"/>
  <c r="T24" i="63" s="1"/>
  <c r="U23" i="47"/>
  <c r="V23" i="47" s="1"/>
  <c r="U23" i="31"/>
  <c r="V23" i="31" s="1"/>
  <c r="L23" i="2"/>
  <c r="K24" i="2" s="1"/>
  <c r="T24" i="2" s="1"/>
  <c r="L23" i="61"/>
  <c r="K24" i="61" s="1"/>
  <c r="T24" i="61" s="1"/>
  <c r="L23" i="3"/>
  <c r="K24" i="3" s="1"/>
  <c r="T24" i="3" s="1"/>
  <c r="V23" i="46"/>
  <c r="L23" i="46" s="1"/>
  <c r="K24" i="46" s="1"/>
  <c r="T24" i="46" s="1"/>
  <c r="V23" i="59"/>
  <c r="L23" i="59" s="1"/>
  <c r="K24" i="59" s="1"/>
  <c r="T24" i="59" s="1"/>
  <c r="U23" i="58"/>
  <c r="V23" i="58" s="1"/>
  <c r="L24" i="60"/>
  <c r="K25" i="60" s="1"/>
  <c r="T25" i="60" s="1"/>
  <c r="L26" i="45" l="1"/>
  <c r="K27" i="45" s="1"/>
  <c r="T27" i="45" s="1"/>
  <c r="L24" i="40"/>
  <c r="K25" i="40" s="1"/>
  <c r="T25" i="40" s="1"/>
  <c r="U24" i="62"/>
  <c r="V24" i="62" s="1"/>
  <c r="U24" i="65"/>
  <c r="V24" i="65" s="1"/>
  <c r="U24" i="64"/>
  <c r="V24" i="64" s="1"/>
  <c r="U24" i="63"/>
  <c r="U24" i="46"/>
  <c r="V24" i="46" s="1"/>
  <c r="U25" i="60"/>
  <c r="V25" i="60" s="1"/>
  <c r="U24" i="59"/>
  <c r="V24" i="59" s="1"/>
  <c r="U24" i="3"/>
  <c r="U24" i="61"/>
  <c r="V24" i="61" s="1"/>
  <c r="L23" i="58"/>
  <c r="K24" i="58" s="1"/>
  <c r="T24" i="58" s="1"/>
  <c r="U24" i="2"/>
  <c r="V24" i="2" s="1"/>
  <c r="L23" i="31"/>
  <c r="K24" i="31" s="1"/>
  <c r="T24" i="31" s="1"/>
  <c r="L23" i="47"/>
  <c r="K24" i="47" s="1"/>
  <c r="T24" i="47" s="1"/>
  <c r="U27" i="45" l="1"/>
  <c r="V27" i="45" s="1"/>
  <c r="U25" i="40"/>
  <c r="V25" i="40" s="1"/>
  <c r="L25" i="40" s="1"/>
  <c r="K26" i="40" s="1"/>
  <c r="T26" i="40" s="1"/>
  <c r="L24" i="62"/>
  <c r="K25" i="62" s="1"/>
  <c r="T25" i="62" s="1"/>
  <c r="L24" i="65"/>
  <c r="K25" i="65" s="1"/>
  <c r="T25" i="65" s="1"/>
  <c r="L24" i="64"/>
  <c r="K25" i="64" s="1"/>
  <c r="T25" i="64" s="1"/>
  <c r="V24" i="63"/>
  <c r="L24" i="63" s="1"/>
  <c r="K25" i="63" s="1"/>
  <c r="T25" i="63" s="1"/>
  <c r="U24" i="58"/>
  <c r="V24" i="58" s="1"/>
  <c r="L25" i="60"/>
  <c r="K26" i="60" s="1"/>
  <c r="T26" i="60" s="1"/>
  <c r="U24" i="47"/>
  <c r="U24" i="31"/>
  <c r="V24" i="31" s="1"/>
  <c r="L24" i="61"/>
  <c r="K25" i="61" s="1"/>
  <c r="T25" i="61" s="1"/>
  <c r="L24" i="2"/>
  <c r="K25" i="2" s="1"/>
  <c r="T25" i="2" s="1"/>
  <c r="V24" i="3"/>
  <c r="L24" i="3" s="1"/>
  <c r="K25" i="3" s="1"/>
  <c r="T25" i="3" s="1"/>
  <c r="L24" i="59"/>
  <c r="K25" i="59" s="1"/>
  <c r="T25" i="59" s="1"/>
  <c r="L24" i="46"/>
  <c r="K25" i="46" s="1"/>
  <c r="T25" i="46" s="1"/>
  <c r="L27" i="45" l="1"/>
  <c r="K28" i="45" s="1"/>
  <c r="T28" i="45" s="1"/>
  <c r="U26" i="40"/>
  <c r="V26" i="40" s="1"/>
  <c r="U25" i="62"/>
  <c r="V25" i="62" s="1"/>
  <c r="U25" i="65"/>
  <c r="U25" i="64"/>
  <c r="U25" i="63"/>
  <c r="U25" i="3"/>
  <c r="V25" i="3" s="1"/>
  <c r="U25" i="59"/>
  <c r="U25" i="2"/>
  <c r="U25" i="46"/>
  <c r="V25" i="46" s="1"/>
  <c r="U25" i="61"/>
  <c r="V25" i="61" s="1"/>
  <c r="V24" i="47"/>
  <c r="L24" i="47" s="1"/>
  <c r="K25" i="47" s="1"/>
  <c r="T25" i="47" s="1"/>
  <c r="U26" i="60"/>
  <c r="V26" i="60" s="1"/>
  <c r="L24" i="31"/>
  <c r="K25" i="31" s="1"/>
  <c r="T25" i="31" s="1"/>
  <c r="L24" i="58"/>
  <c r="K25" i="58" s="1"/>
  <c r="T25" i="58" s="1"/>
  <c r="U28" i="45" l="1"/>
  <c r="V28" i="45" s="1"/>
  <c r="L26" i="40"/>
  <c r="K27" i="40" s="1"/>
  <c r="T27" i="40" s="1"/>
  <c r="L25" i="62"/>
  <c r="K26" i="62" s="1"/>
  <c r="T26" i="62" s="1"/>
  <c r="V25" i="65"/>
  <c r="L25" i="65" s="1"/>
  <c r="K26" i="65" s="1"/>
  <c r="T26" i="65" s="1"/>
  <c r="V25" i="64"/>
  <c r="L25" i="64" s="1"/>
  <c r="K26" i="64" s="1"/>
  <c r="T26" i="64" s="1"/>
  <c r="V25" i="63"/>
  <c r="L25" i="63" s="1"/>
  <c r="K26" i="63" s="1"/>
  <c r="T26" i="63" s="1"/>
  <c r="U25" i="31"/>
  <c r="L26" i="60"/>
  <c r="K27" i="60" s="1"/>
  <c r="T27" i="60" s="1"/>
  <c r="U25" i="47"/>
  <c r="V25" i="47" s="1"/>
  <c r="V25" i="59"/>
  <c r="L25" i="59" s="1"/>
  <c r="K26" i="59" s="1"/>
  <c r="T26" i="59" s="1"/>
  <c r="L25" i="61"/>
  <c r="K26" i="61" s="1"/>
  <c r="T26" i="61" s="1"/>
  <c r="U25" i="58"/>
  <c r="V25" i="58" s="1"/>
  <c r="L25" i="46"/>
  <c r="K26" i="46" s="1"/>
  <c r="T26" i="46" s="1"/>
  <c r="V25" i="2"/>
  <c r="L25" i="2" s="1"/>
  <c r="K26" i="2" s="1"/>
  <c r="T26" i="2" s="1"/>
  <c r="L25" i="3"/>
  <c r="K26" i="3" s="1"/>
  <c r="T26" i="3" s="1"/>
  <c r="L28" i="45" l="1"/>
  <c r="U27" i="40"/>
  <c r="U26" i="65"/>
  <c r="V26" i="65" s="1"/>
  <c r="L26" i="65" s="1"/>
  <c r="K27" i="65" s="1"/>
  <c r="T27" i="65" s="1"/>
  <c r="U26" i="62"/>
  <c r="U26" i="64"/>
  <c r="U26" i="63"/>
  <c r="V26" i="63" s="1"/>
  <c r="U26" i="2"/>
  <c r="V26" i="2" s="1"/>
  <c r="U26" i="59"/>
  <c r="V26" i="59" s="1"/>
  <c r="U26" i="3"/>
  <c r="V26" i="3" s="1"/>
  <c r="L25" i="47"/>
  <c r="K26" i="47" s="1"/>
  <c r="T26" i="47" s="1"/>
  <c r="U26" i="61"/>
  <c r="U27" i="60"/>
  <c r="V27" i="60" s="1"/>
  <c r="U26" i="46"/>
  <c r="V26" i="46" s="1"/>
  <c r="L25" i="58"/>
  <c r="K26" i="58" s="1"/>
  <c r="T26" i="58" s="1"/>
  <c r="V25" i="31"/>
  <c r="L25" i="31" s="1"/>
  <c r="K26" i="31" s="1"/>
  <c r="T26" i="31" s="1"/>
  <c r="V27" i="40" l="1"/>
  <c r="L27" i="40" s="1"/>
  <c r="K28" i="40" s="1"/>
  <c r="T28" i="40" s="1"/>
  <c r="U27" i="65"/>
  <c r="V27" i="65" s="1"/>
  <c r="V26" i="62"/>
  <c r="L26" i="62" s="1"/>
  <c r="K27" i="62" s="1"/>
  <c r="T27" i="62" s="1"/>
  <c r="V26" i="64"/>
  <c r="L26" i="64" s="1"/>
  <c r="K27" i="64" s="1"/>
  <c r="T27" i="64" s="1"/>
  <c r="L26" i="63"/>
  <c r="K27" i="63" s="1"/>
  <c r="T27" i="63" s="1"/>
  <c r="U26" i="31"/>
  <c r="U26" i="47"/>
  <c r="U26" i="58"/>
  <c r="V26" i="58" s="1"/>
  <c r="L26" i="46"/>
  <c r="K27" i="46" s="1"/>
  <c r="T27" i="46" s="1"/>
  <c r="L27" i="60"/>
  <c r="K28" i="60" s="1"/>
  <c r="T28" i="60" s="1"/>
  <c r="L26" i="59"/>
  <c r="K27" i="59" s="1"/>
  <c r="T27" i="59" s="1"/>
  <c r="V26" i="61"/>
  <c r="L26" i="61" s="1"/>
  <c r="K27" i="61" s="1"/>
  <c r="T27" i="61" s="1"/>
  <c r="L26" i="2"/>
  <c r="K27" i="2" s="1"/>
  <c r="T27" i="2" s="1"/>
  <c r="L26" i="3"/>
  <c r="K27" i="3" s="1"/>
  <c r="T27" i="3" s="1"/>
  <c r="U28" i="40" l="1"/>
  <c r="V28" i="40" s="1"/>
  <c r="L27" i="65"/>
  <c r="K28" i="65" s="1"/>
  <c r="T28" i="65" s="1"/>
  <c r="U27" i="62"/>
  <c r="U27" i="64"/>
  <c r="U27" i="63"/>
  <c r="U27" i="59"/>
  <c r="V27" i="59" s="1"/>
  <c r="U27" i="61"/>
  <c r="V27" i="61" s="1"/>
  <c r="L26" i="58"/>
  <c r="K27" i="58" s="1"/>
  <c r="T27" i="58" s="1"/>
  <c r="U27" i="2"/>
  <c r="V27" i="2" s="1"/>
  <c r="U27" i="3"/>
  <c r="V27" i="3" s="1"/>
  <c r="U28" i="60"/>
  <c r="U27" i="46"/>
  <c r="V27" i="46" s="1"/>
  <c r="V26" i="47"/>
  <c r="L26" i="47" s="1"/>
  <c r="K27" i="47" s="1"/>
  <c r="T27" i="47" s="1"/>
  <c r="V26" i="31"/>
  <c r="L26" i="31" s="1"/>
  <c r="K27" i="31" s="1"/>
  <c r="T27" i="31" s="1"/>
  <c r="L28" i="40" l="1"/>
  <c r="U28" i="65"/>
  <c r="V27" i="62"/>
  <c r="L27" i="62" s="1"/>
  <c r="K28" i="62" s="1"/>
  <c r="T28" i="62" s="1"/>
  <c r="V27" i="64"/>
  <c r="L27" i="64" s="1"/>
  <c r="K28" i="64" s="1"/>
  <c r="T28" i="64" s="1"/>
  <c r="V27" i="63"/>
  <c r="L27" i="63" s="1"/>
  <c r="K28" i="63" s="1"/>
  <c r="T28" i="63" s="1"/>
  <c r="U27" i="47"/>
  <c r="V27" i="47" s="1"/>
  <c r="U27" i="31"/>
  <c r="L27" i="61"/>
  <c r="K28" i="61" s="1"/>
  <c r="T28" i="61" s="1"/>
  <c r="V28" i="60"/>
  <c r="L28" i="60" s="1"/>
  <c r="K29" i="60" s="1"/>
  <c r="T29" i="60" s="1"/>
  <c r="L27" i="46"/>
  <c r="K28" i="46" s="1"/>
  <c r="T28" i="46" s="1"/>
  <c r="L27" i="3"/>
  <c r="K28" i="3" s="1"/>
  <c r="T28" i="3" s="1"/>
  <c r="U27" i="58"/>
  <c r="V27" i="58" s="1"/>
  <c r="L27" i="59"/>
  <c r="K28" i="59" s="1"/>
  <c r="T28" i="59" s="1"/>
  <c r="L27" i="2"/>
  <c r="K28" i="2" s="1"/>
  <c r="T28" i="2" s="1"/>
  <c r="V28" i="65" l="1"/>
  <c r="L28" i="65" s="1"/>
  <c r="K29" i="65" s="1"/>
  <c r="T29" i="65" s="1"/>
  <c r="U28" i="61"/>
  <c r="V28" i="61" s="1"/>
  <c r="L28" i="61" s="1"/>
  <c r="K29" i="61" s="1"/>
  <c r="T29" i="61" s="1"/>
  <c r="U28" i="62"/>
  <c r="V28" i="62" s="1"/>
  <c r="U28" i="64"/>
  <c r="V28" i="64" s="1"/>
  <c r="U28" i="63"/>
  <c r="U29" i="60"/>
  <c r="V29" i="60" s="1"/>
  <c r="U28" i="3"/>
  <c r="U28" i="59"/>
  <c r="V28" i="59" s="1"/>
  <c r="U28" i="2"/>
  <c r="V28" i="2" s="1"/>
  <c r="U28" i="46"/>
  <c r="V28" i="46" s="1"/>
  <c r="L27" i="58"/>
  <c r="K28" i="58" s="1"/>
  <c r="T28" i="58" s="1"/>
  <c r="V27" i="31"/>
  <c r="L27" i="31" s="1"/>
  <c r="K28" i="31" s="1"/>
  <c r="T28" i="31" s="1"/>
  <c r="L27" i="47"/>
  <c r="K28" i="47" s="1"/>
  <c r="T28" i="47" s="1"/>
  <c r="U29" i="65" l="1"/>
  <c r="V29" i="65" s="1"/>
  <c r="U29" i="61"/>
  <c r="V29" i="61" s="1"/>
  <c r="L28" i="62"/>
  <c r="K29" i="62" s="1"/>
  <c r="T29" i="62" s="1"/>
  <c r="L28" i="64"/>
  <c r="K29" i="64" s="1"/>
  <c r="T29" i="64" s="1"/>
  <c r="V28" i="63"/>
  <c r="L28" i="63" s="1"/>
  <c r="K29" i="63" s="1"/>
  <c r="T29" i="63" s="1"/>
  <c r="U28" i="58"/>
  <c r="V28" i="58" s="1"/>
  <c r="U28" i="47"/>
  <c r="V28" i="47" s="1"/>
  <c r="L28" i="46"/>
  <c r="K29" i="46" s="1"/>
  <c r="T29" i="46" s="1"/>
  <c r="L28" i="2"/>
  <c r="L29" i="60"/>
  <c r="K30" i="60" s="1"/>
  <c r="T30" i="60" s="1"/>
  <c r="U28" i="31"/>
  <c r="V28" i="31" s="1"/>
  <c r="L28" i="59"/>
  <c r="K29" i="59" s="1"/>
  <c r="T29" i="59" s="1"/>
  <c r="V28" i="3"/>
  <c r="L28" i="3" s="1"/>
  <c r="K29" i="3" s="1"/>
  <c r="T29" i="3" s="1"/>
  <c r="L29" i="65" l="1"/>
  <c r="L29" i="61"/>
  <c r="K30" i="61" s="1"/>
  <c r="T30" i="61" s="1"/>
  <c r="U29" i="62"/>
  <c r="U29" i="64"/>
  <c r="U29" i="63"/>
  <c r="U29" i="3"/>
  <c r="V29" i="3" s="1"/>
  <c r="U30" i="60"/>
  <c r="V30" i="60" s="1"/>
  <c r="L28" i="47"/>
  <c r="K29" i="47" s="1"/>
  <c r="T29" i="47" s="1"/>
  <c r="U29" i="59"/>
  <c r="V29" i="59" s="1"/>
  <c r="L28" i="58"/>
  <c r="K29" i="58" s="1"/>
  <c r="T29" i="58" s="1"/>
  <c r="U29" i="46"/>
  <c r="V29" i="46" s="1"/>
  <c r="L28" i="31"/>
  <c r="K29" i="31" s="1"/>
  <c r="T29" i="31" s="1"/>
  <c r="U30" i="61" l="1"/>
  <c r="V30" i="61" s="1"/>
  <c r="V29" i="62"/>
  <c r="L29" i="62" s="1"/>
  <c r="K30" i="62" s="1"/>
  <c r="T30" i="62" s="1"/>
  <c r="V29" i="64"/>
  <c r="L29" i="64" s="1"/>
  <c r="K30" i="64" s="1"/>
  <c r="T30" i="64" s="1"/>
  <c r="V29" i="63"/>
  <c r="L29" i="63" s="1"/>
  <c r="K30" i="63" s="1"/>
  <c r="T30" i="63" s="1"/>
  <c r="U29" i="31"/>
  <c r="V29" i="31" s="1"/>
  <c r="U29" i="47"/>
  <c r="V29" i="47" s="1"/>
  <c r="U29" i="58"/>
  <c r="L30" i="60"/>
  <c r="K31" i="60" s="1"/>
  <c r="T31" i="60" s="1"/>
  <c r="L29" i="46"/>
  <c r="K30" i="46" s="1"/>
  <c r="T30" i="46" s="1"/>
  <c r="L29" i="59"/>
  <c r="K30" i="59" s="1"/>
  <c r="T30" i="59" s="1"/>
  <c r="L29" i="3"/>
  <c r="U30" i="63" l="1"/>
  <c r="V30" i="63" s="1"/>
  <c r="L30" i="63" s="1"/>
  <c r="K31" i="63" s="1"/>
  <c r="T31" i="63" s="1"/>
  <c r="U31" i="63" s="1"/>
  <c r="L30" i="61"/>
  <c r="K31" i="61" s="1"/>
  <c r="T31" i="61" s="1"/>
  <c r="U31" i="60"/>
  <c r="V31" i="60" s="1"/>
  <c r="L31" i="60" s="1"/>
  <c r="K32" i="60" s="1"/>
  <c r="T32" i="60" s="1"/>
  <c r="U32" i="60" s="1"/>
  <c r="U30" i="62"/>
  <c r="U30" i="64"/>
  <c r="U30" i="46"/>
  <c r="V30" i="46" s="1"/>
  <c r="L29" i="47"/>
  <c r="K30" i="47" s="1"/>
  <c r="T30" i="47" s="1"/>
  <c r="U30" i="59"/>
  <c r="V30" i="59" s="1"/>
  <c r="V29" i="58"/>
  <c r="L29" i="58" s="1"/>
  <c r="K30" i="58" s="1"/>
  <c r="T30" i="58" s="1"/>
  <c r="L29" i="31"/>
  <c r="V31" i="63" l="1"/>
  <c r="L31" i="63" s="1"/>
  <c r="K32" i="63" s="1"/>
  <c r="T32" i="63" s="1"/>
  <c r="U32" i="63" s="1"/>
  <c r="U31" i="61"/>
  <c r="V31" i="61" s="1"/>
  <c r="L31" i="61" s="1"/>
  <c r="K32" i="61" s="1"/>
  <c r="T32" i="61" s="1"/>
  <c r="U32" i="61" s="1"/>
  <c r="V32" i="60"/>
  <c r="L32" i="60" s="1"/>
  <c r="K33" i="60" s="1"/>
  <c r="T33" i="60" s="1"/>
  <c r="U33" i="60" s="1"/>
  <c r="V30" i="62"/>
  <c r="L30" i="62" s="1"/>
  <c r="K31" i="62" s="1"/>
  <c r="T31" i="62" s="1"/>
  <c r="V30" i="64"/>
  <c r="L30" i="64" s="1"/>
  <c r="L30" i="46"/>
  <c r="U30" i="58"/>
  <c r="V30" i="58" s="1"/>
  <c r="U30" i="47"/>
  <c r="V30" i="47" s="1"/>
  <c r="L30" i="59"/>
  <c r="V32" i="63" l="1"/>
  <c r="L32" i="63" s="1"/>
  <c r="V32" i="61"/>
  <c r="L32" i="61" s="1"/>
  <c r="K33" i="61" s="1"/>
  <c r="T33" i="61" s="1"/>
  <c r="U31" i="62"/>
  <c r="V33" i="60"/>
  <c r="L33" i="60" s="1"/>
  <c r="L30" i="58"/>
  <c r="L30" i="47"/>
  <c r="U33" i="61" l="1"/>
  <c r="V33" i="61" s="1"/>
  <c r="V31" i="62"/>
  <c r="L31" i="62" s="1"/>
  <c r="K32" i="62" s="1"/>
  <c r="T32" i="62" s="1"/>
  <c r="U32" i="62" s="1"/>
  <c r="L33" i="61" l="1"/>
  <c r="V32" i="62"/>
  <c r="L32" i="62" s="1"/>
  <c r="K33" i="62" s="1"/>
  <c r="T33" i="62" s="1"/>
  <c r="U33" i="62" s="1"/>
  <c r="V33" i="62" l="1"/>
  <c r="L33"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Riccardo Claudi</author>
    <author>Office 2004 Test Drive User</author>
  </authors>
  <commentList>
    <comment ref="A57" authorId="0" shapeId="0" xr:uid="{00000000-0006-0000-1200-000001000000}">
      <text>
        <r>
          <rPr>
            <b/>
            <sz val="9"/>
            <color indexed="81"/>
            <rFont val="Calibri"/>
            <family val="2"/>
          </rPr>
          <t>Riccardo Claudi: SEE NOTE_16</t>
        </r>
      </text>
    </comment>
    <comment ref="A86" authorId="1" shapeId="0" xr:uid="{00000000-0006-0000-1200-000002000000}">
      <text>
        <r>
          <rPr>
            <b/>
            <sz val="9"/>
            <color indexed="81"/>
            <rFont val="Calibri"/>
            <family val="2"/>
          </rPr>
          <t>Riccardo Claudi: SEE NOTE_17</t>
        </r>
      </text>
    </comment>
    <comment ref="A261" authorId="0" shapeId="0" xr:uid="{00000000-0006-0000-1200-000003000000}">
      <text>
        <r>
          <rPr>
            <b/>
            <sz val="9"/>
            <color indexed="81"/>
            <rFont val="Calibri"/>
            <family val="2"/>
          </rPr>
          <t>Riccardo Claudi: SEE NOTE_26</t>
        </r>
        <r>
          <rPr>
            <sz val="9"/>
            <color indexed="81"/>
            <rFont val="Calibri"/>
            <family val="2"/>
          </rPr>
          <t xml:space="preserve">
</t>
        </r>
      </text>
    </comment>
    <comment ref="A308" authorId="1" shapeId="0" xr:uid="{00000000-0006-0000-1200-000004000000}">
      <text>
        <r>
          <rPr>
            <b/>
            <sz val="9"/>
            <color indexed="81"/>
            <rFont val="Calibri"/>
            <family val="2"/>
          </rPr>
          <t>Office 2004 Test Drive 
User:
This object has been rejected. See 2012-12-21 E-Mail by LMa</t>
        </r>
      </text>
    </comment>
    <comment ref="A310" authorId="1" shapeId="0" xr:uid="{00000000-0006-0000-1200-000005000000}">
      <text>
        <r>
          <rPr>
            <b/>
            <sz val="9"/>
            <color indexed="81"/>
            <rFont val="Calibri"/>
            <family val="2"/>
          </rPr>
          <t>Office 2004 Test Drive User:</t>
        </r>
        <r>
          <rPr>
            <sz val="9"/>
            <color indexed="81"/>
            <rFont val="Calibri"/>
            <family val="2"/>
          </rPr>
          <t xml:space="preserve">
This object has been rejected. See 2012-12-21 E-Mail by LMa</t>
        </r>
      </text>
    </comment>
    <comment ref="A320" authorId="1" shapeId="0" xr:uid="{00000000-0006-0000-1200-000006000000}">
      <text>
        <r>
          <rPr>
            <b/>
            <sz val="9"/>
            <color indexed="81"/>
            <rFont val="Calibri"/>
            <family val="2"/>
          </rPr>
          <t>Office 2004 Test Drive User:</t>
        </r>
        <r>
          <rPr>
            <sz val="9"/>
            <color indexed="81"/>
            <rFont val="Calibri"/>
            <family val="2"/>
          </rPr>
          <t xml:space="preserve">
This object has been rejected. See 2012-12-21 E-Mail by LMa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20724_KnownPlanetsAT026.txt" type="6" refreshedVersion="0" background="1" saveData="1">
    <textPr fileType="mac" sourceFile="Macintosh HD:Users:riccardoclaudi:Dropbox:GAPS_TARGETS_LIST:AOT26:20120724_KnownPlanetsAT026.txt" delimited="0">
      <textFields count="10">
        <textField/>
        <textField position="10"/>
        <textField position="23"/>
        <textField position="34"/>
        <textField position="44"/>
        <textField position="51"/>
        <textField position="59"/>
        <textField position="67"/>
        <textField position="79"/>
        <textField position="85"/>
      </textFields>
    </textPr>
  </connection>
  <connection id="2" xr16:uid="{00000000-0015-0000-FFFF-FFFF01000000}" name="ADON_MP.txt" type="6" refreshedVersion="0" deleted="1" background="1" saveData="1">
    <textPr fileType="mac" sourceFile="Macintosh HD:Users:riccardoclaudi:Dropbox:GAPS_mio:GAPS_OBSERVATION:AOT27:ADON_MP.txt" space="1" consecutive="1">
      <textFields count="7">
        <textField/>
        <textField/>
        <textField type="text"/>
        <textField type="text"/>
        <textField/>
        <textField/>
        <textField/>
      </textFields>
    </textPr>
  </connection>
  <connection id="3" xr16:uid="{00000000-0015-0000-FFFF-FFFF02000000}" name="KP_TRANSITS.txt" type="6" refreshedVersion="0" background="1" saveData="1">
    <textPr fileType="mac" sourceFile="Macintosh HD:Users:riccardoclaudi:Dropbox:GAPS:GAPS_OBSERVATION:AOT28:DECEMBER:KP_TRANSITS.txt" thousands="'" space="1" consecutive="1">
      <textFields count="4">
        <textField/>
        <textField/>
        <textField/>
        <textField/>
      </textFields>
    </textPr>
  </connection>
  <connection id="4" xr16:uid="{00000000-0015-0000-FFFF-FFFF03000000}" name="M44_newobjects.txt" type="6" refreshedVersion="0" deleted="1" background="1" saveData="1">
    <textPr fileType="mac" sourceFile="Macintosh HD:Users:riccardoclaudi:Dropbox:GAPS:GAPS_OBSERVATION:TARGET:CATLOG:M44_newobjects.txt" thousands="'">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<sst xmlns="http://schemas.openxmlformats.org/spreadsheetml/2006/main" count="1923" uniqueCount="713">
  <si>
    <t>DATE</t>
  </si>
  <si>
    <t>Fraction of night</t>
  </si>
  <si>
    <t>Special</t>
  </si>
  <si>
    <t>Observer</t>
  </si>
  <si>
    <t>Comment</t>
  </si>
  <si>
    <t>TIME M</t>
  </si>
  <si>
    <t>TIME KP</t>
  </si>
  <si>
    <t xml:space="preserve"> Evening Twilight (UT)</t>
  </si>
  <si>
    <t>Morning Twilight (UT)</t>
  </si>
  <si>
    <t>Night Length (hr)</t>
  </si>
  <si>
    <t>Hour Assigned (hr)</t>
  </si>
  <si>
    <t>NIGHT BEGIN (UT)</t>
  </si>
  <si>
    <t>NIGHT END (UT)</t>
  </si>
  <si>
    <t>NIGHT</t>
  </si>
  <si>
    <t>TIME M (hr)</t>
  </si>
  <si>
    <t>TIME KP (hr)</t>
  </si>
  <si>
    <t>CODE</t>
  </si>
  <si>
    <t>NOTES</t>
  </si>
  <si>
    <t>NOTE_01</t>
  </si>
  <si>
    <t>NOTE_07</t>
  </si>
  <si>
    <t>TITLE</t>
  </si>
  <si>
    <t>NOTE_10</t>
  </si>
  <si>
    <t>NOTE_05</t>
  </si>
  <si>
    <t>NOTE_09</t>
  </si>
  <si>
    <t>LP Spread 31 obs. along the semester, Observation starting since September 28 to January 31.</t>
  </si>
  <si>
    <t>TP Spread over semester (1/month)</t>
  </si>
  <si>
    <t>LP Spread 11 obs. along the semester, Observation starting since December 4 to January 31.</t>
  </si>
  <si>
    <t>NOTE_12</t>
  </si>
  <si>
    <t>NOTE_06</t>
  </si>
  <si>
    <t>LP Spread 18 obs. along the semester, Observation starting since November 2 to January 31.</t>
  </si>
  <si>
    <r>
      <t xml:space="preserve">LP Spread 10 obs. along the semester, Observation starting since December 26 to January 31. HD106515A binary system with similar components separation=  6.9 arcsec pos angle=  267 deg (from N to E) delta V =0.27 DO brightest (=eastern) component only; </t>
    </r>
    <r>
      <rPr>
        <sz val="12"/>
        <color rgb="FFFF0000"/>
        <rFont val="Calibri"/>
        <family val="2"/>
        <scheme val="minor"/>
      </rPr>
      <t>due the high possibility of contamination with bad seeing this sar shall be observed with seeingbetter that 1.5 arcsc</t>
    </r>
  </si>
  <si>
    <t>NOTE</t>
  </si>
  <si>
    <t>COMMENT</t>
  </si>
  <si>
    <t>AUTHOR</t>
  </si>
  <si>
    <t>Assuming an air mass of 1.6 and a seeing of 1.0 arcsec, the HARPS-S ETC indicates that a total exposure of about 30 min is required  for SPI study purposes. 
In order to conduct a pilot study for the detection of oscillations, we ask to perform fast time series observations during 1-2 nights at the beginning of the monitoring campaign, under the supervision of a trained visiting observer (Francesco Borsa) . A sequence of 30 spectra, each with an exposure time of 60 seconds is adequate for this purpose. In case of seeing worse than 1.5 arcsec, the exposure time could be increased up to 90 second per spectrum taking a sequence of 15-20 spectra. Owing to the CCD reading time (about 30 seconds per reading), the overhead increases to about 15-20 minutes for these short-cadence sequences. The total exposure time (Texp*n Spectra) for each epoch is determined by the requirement of reaching S/N &gt;~ 400 per pixel at 395 nm (continuum between  the H and K CaII lines).</t>
  </si>
  <si>
    <t>AMa</t>
  </si>
  <si>
    <t>NOTE_02</t>
  </si>
  <si>
    <t>Assuming an air mass of 1.6 and a seeing of 1.0 arcsec, the HARPS-S ETC indicates that about 30 min per exposure are required.  It is mandatory to avoid saturation at longer wavelength , therefore the total exposure time needs to be splitted in subexposures of max 2-5 min. However, optimal subexposure times and saturation thresholds depend on the actual seeing. A sub-exposure time of 180-200 seconds appears to be adequate for an air mass around 1.6 and an average seeing of 1.0 arcsec. The total exposure time (Texp*n Spectra) for each epoch is determined by the requirement of reaching S/N &gt;~ 400 per pixel at 395 nm (continuum between  the H and K CaII lines). In order to study SPI effects at a single epoch, a coverage of at least three orbital periods is recommended (at least 10 observations). Continuous monitoring (dayly observations) would provide the best information, but -- taking into account possible difficulties in scheduling 10 consecutive nights -- a uniform phase coverage of the 3.3d period for three times along a maximum time span of 2-3 weeks is an acceptable compromise. A longer time baseline is not recommended because the pattern of stellar active regions may undergo rearrangement.</t>
  </si>
  <si>
    <t>NOTE_03</t>
  </si>
  <si>
    <t>LP Spread 40 obs. along the semester, Observation starting sinceAugust 7 to January 31. Max Epochs 56 planned epochs 40</t>
  </si>
  <si>
    <t>SDe</t>
  </si>
  <si>
    <t>NOTE_04</t>
  </si>
  <si>
    <t>LP Spread 40 obs. along the semester, Observation starting since September 2 to January 31. Max Epochs 48 planned epochs 40</t>
  </si>
  <si>
    <t>SDe/RCl</t>
  </si>
  <si>
    <t>NOTE_08</t>
  </si>
  <si>
    <t>LP Spread 56 obs. along the semester, Observation starting since August 26 to January 31.</t>
  </si>
  <si>
    <t>NOTE_11</t>
  </si>
  <si>
    <t>red companion at 6.86 arcsec, Delta R=1.36 mag. DO brighter</t>
  </si>
  <si>
    <t>RCl</t>
  </si>
  <si>
    <t>NOTE_13</t>
  </si>
  <si>
    <t>binary system with similar components  separation= 11.2   arcsec, pos angle=         (from N to E) delta I = 0.53, DO secondary only</t>
  </si>
  <si>
    <t>NOTE_14</t>
  </si>
  <si>
    <t>Do not observe during AOT27 (Mail by SDe 2013-Feb-02)</t>
  </si>
  <si>
    <t>NOTE_15</t>
  </si>
  <si>
    <t>The target is a OC Target once it will be observed with other oCs target it will be not observed in KP program</t>
  </si>
  <si>
    <t>NOTE_16</t>
  </si>
  <si>
    <t>This star has been rejected. See the Aso's Mail of 2012-10-18.</t>
  </si>
  <si>
    <t>NOTE_17</t>
  </si>
  <si>
    <t>This M star has been REJECTED. See Gmi's Mail of 2012 Dec 7th</t>
  </si>
  <si>
    <t>NOTE_18</t>
  </si>
  <si>
    <t>M33 (ap_566) -- Star in double system</t>
  </si>
  <si>
    <t>LAf</t>
  </si>
  <si>
    <t>NOTE_19</t>
  </si>
  <si>
    <t>M43 (ap_3378) -- Double or multiple star</t>
  </si>
  <si>
    <t>NOTE_20</t>
  </si>
  <si>
    <t>M44 (ap_846) -- High proper motion star (stella molto spostata nella finding chart, rispetto alle coordinate)</t>
  </si>
  <si>
    <t>NOTE_21</t>
  </si>
  <si>
    <t>M54 (ap_2649) -- Star in double system</t>
  </si>
  <si>
    <t>NOTE_22</t>
  </si>
  <si>
    <t>M61 (ap_3093) -- Star in double system con M64</t>
  </si>
  <si>
    <t>NOTE_23</t>
  </si>
  <si>
    <t>M64 (ap_3092) -- Star in double system con M61</t>
  </si>
  <si>
    <t>NOTE_24</t>
  </si>
  <si>
    <t>M69 (ap_2844) -- X-ray source</t>
  </si>
  <si>
    <t>NOTE_25</t>
  </si>
  <si>
    <t>It is the brightest star in the field</t>
  </si>
  <si>
    <t>ECo</t>
  </si>
  <si>
    <t>NOTE_26</t>
  </si>
  <si>
    <r>
      <rPr>
        <sz val="12"/>
        <color indexed="205"/>
        <rFont val="Calibri"/>
        <family val="2"/>
      </rPr>
      <t>G28</t>
    </r>
    <r>
      <rPr>
        <sz val="12"/>
        <color theme="1"/>
        <rFont val="Calibri"/>
        <family val="2"/>
        <scheme val="minor"/>
      </rPr>
      <t>-43 has been rejected. Mail sozzetti 2012-09-22</t>
    </r>
  </si>
  <si>
    <t>NOTE_27</t>
  </si>
  <si>
    <t>Dopo una discussione con Silvano e Raffaele, si conviene che lo stato evolutivo di MP16 (G9-47) e' troppo avanzato perche' le variazioni RV di breve periodo osservate siano estrinseche. (Mail Sozzetti 2013-02-26)</t>
  </si>
  <si>
    <t>Aso</t>
  </si>
  <si>
    <t>NOTE_28</t>
  </si>
  <si>
    <t>Mail Aso: 2013-04-28. M67 va con ogni probabilita' stoppata, esibisce una variazione di 2.5 km/s
in cinque giorni, e' quasi sicuramente una binaria.</t>
  </si>
  <si>
    <t>NOTE_29</t>
  </si>
  <si>
    <t xml:space="preserve">Mail Gmi 2013-04-23: la stella M57 va tolta dal campione in quanto una binaria come hanno mostrato le ultime osservazioni . </t>
  </si>
  <si>
    <t>Gmi</t>
  </si>
  <si>
    <t>NOTE_30</t>
  </si>
  <si>
    <t>Mail ASo 2013-05-25: M83 andrebbe stoppata. Come da allegato, chiaramente binaria,
probabilmente di relativamente corto periodo a vedere l'andamento, e con
una massa minima non grande (nana bruna), a giudicare dall'escursione in
RV. Pero' qui siamo abbastanza sicuramente al di fuori del range di masse
'planetario'. Mail del 2013-06-02: Abbiamo eliminato anche la 72</t>
  </si>
  <si>
    <t>Aso+Gmi</t>
  </si>
  <si>
    <t>NOTE_31</t>
  </si>
  <si>
    <t xml:space="preserve">MAIL di Laura Affer del 2013-07-26: Confermo l'eliminazione dal catalogo di M58 e M94 in quanto classificate come G/K da Lepine (mai osservate), M50 in quanto binaria, M45 early e gigante. Mail di Alessandro Sozzetti 2013-0725:  Tra gli oggetti che ti hanno fornito Laura e Giusi, M50 ha un excursus di oltre 40 km/s tra le due osservazioni prese a distanza di un mese e mezzo. Va stoppata, piuttosto che messa a priorita' media. </t>
  </si>
  <si>
    <t>Laf+Aso</t>
  </si>
  <si>
    <t>NOTE_32</t>
  </si>
  <si>
    <t>Vedi Mail di S. desidera del 2013-07-26</t>
  </si>
  <si>
    <t>NOTE_33</t>
  </si>
  <si>
    <t>NOTE_34</t>
  </si>
  <si>
    <t xml:space="preserve">Mail Laf 2013-07-29: sono tutte stelle rigettate:
ID  RA   DEC  Mv  N. Obs Note
M5   02 56 34.4  +55 26 33  10,48  1   Mis-Id in a multiple system
M19 22 10 44.7  +07 54 33  10,92   1   Sub-arcsec Binary
M26 02 01 49.0  +16 28 03  10,65    2  Sub-arcsec Binary
</t>
  </si>
  <si>
    <t>Laf</t>
  </si>
  <si>
    <t>NOTE_35</t>
  </si>
  <si>
    <t>M STARS refused see E-Mail by Gmi and Laf  of 2013-08-29: --- Qui invece c'e' la lista delle stelle definitivamente rigettate:
02 34 09.9  +68 43 21  9,9            M3     Fast Rotator
23 31 19.7  +59 44 52  9,9            M4    Early
02 56 34.4  +55 26 33  10,48          M5     Mis-Id in a multiple system
00 11 21.9  +58 37 03  11,21             M13     Early
22 10 44.7  +07 54 33  10,92          M19     Sub-arcsec Binary
02 01 49.0  +16 28 03  10,65          M26    Sub-arcsec Binary
03:16:13.8  +58:10:03  10.53          M32     Double or multiple system
03:27:53.2  +51:19:55  10.89        M35    Early
04:41:29.7  +13:13:16  11.26        M38       Binary
03:38:48.2  +54:59:21  11.27        M39    Early
04:58:30.4  +51:48:17  11.52        M42       Early
20:31:32.8  +55:57:48  10.12        M45    Early -- gigante
22:12:56.7  +55:04:50  11.02        M50    Binary
06:40:56.7  +63:53:25  11.27          M57     Binary
21:48:46.5  +40:19:43  11.27        M58      Early
11:15:12.0  +54:09:27  11.70          M66     Binary
05:46:48.7  +66:30:12  11.77          M67     Binary
20:43:34.5  +24:07:41  11.95          M72    Fast Rotator
13:19:33.3  +35:06:43  9.51           M83     Binary
14:25:46.7  +23:37:14  9.99   M94   Early</t>
  </si>
  <si>
    <t>GMi+LAf</t>
  </si>
  <si>
    <t>NOTE_36</t>
  </si>
  <si>
    <t>KP76 is the south component of a binary. The North component is KP22</t>
  </si>
  <si>
    <t>%</t>
  </si>
  <si>
    <t>NOTE_37</t>
  </si>
  <si>
    <t xml:space="preserve">MAIL Aso 2013 -10- 07. Se Giusi non lo ha ancora comunicato, suggerisco senz'altro di stoppare M51. Se ci sono due spettri non c'e' modo di beccare le RV giuste. </t>
  </si>
  <si>
    <t>NOTE_38</t>
  </si>
  <si>
    <t>Mail di Gmi del 2013-11-14: M49 è una binaria</t>
  </si>
  <si>
    <t>NOTE_39</t>
  </si>
  <si>
    <t>Mail Sde (2013-12-17) Target in stand By for all the LP</t>
  </si>
  <si>
    <t>OBJECT</t>
  </si>
  <si>
    <t>DIFF</t>
  </si>
  <si>
    <t>TOT</t>
  </si>
  <si>
    <t>SCHEDULES</t>
  </si>
  <si>
    <t>APPENDIX A</t>
  </si>
  <si>
    <t>Summary of proposed object succession. Column B=Requested observation; Column K Planned Observation; Column L Difference(Negative for non planned)</t>
  </si>
  <si>
    <t>APPENDIX B</t>
  </si>
  <si>
    <t>Notes on Objects</t>
  </si>
  <si>
    <t>#</t>
  </si>
  <si>
    <t>name</t>
  </si>
  <si>
    <t>ut_ingress</t>
  </si>
  <si>
    <t>ut_egress</t>
  </si>
  <si>
    <t>APPENDIX C</t>
  </si>
  <si>
    <t>Transits of KP objects</t>
  </si>
  <si>
    <t>Nights of the month and the hours</t>
  </si>
  <si>
    <t>Time Summary</t>
  </si>
  <si>
    <t>The hours subdivision for each sub program</t>
  </si>
  <si>
    <t>Night by night schedules</t>
  </si>
  <si>
    <t xml:space="preserve"> </t>
  </si>
  <si>
    <t>M3</t>
  </si>
  <si>
    <t>M4</t>
  </si>
  <si>
    <t>M5</t>
  </si>
  <si>
    <t>M6</t>
  </si>
  <si>
    <t>M13</t>
  </si>
  <si>
    <t>M16</t>
  </si>
  <si>
    <t>M18</t>
  </si>
  <si>
    <t>M19</t>
  </si>
  <si>
    <t>M21</t>
  </si>
  <si>
    <t>M23</t>
  </si>
  <si>
    <t>M24</t>
  </si>
  <si>
    <t>M25</t>
  </si>
  <si>
    <t>M26</t>
  </si>
  <si>
    <t>M27</t>
  </si>
  <si>
    <t>M30</t>
  </si>
  <si>
    <t>M31</t>
  </si>
  <si>
    <t>M32</t>
  </si>
  <si>
    <t>M33</t>
  </si>
  <si>
    <t>M34</t>
  </si>
  <si>
    <t>M35</t>
  </si>
  <si>
    <t>M36</t>
  </si>
  <si>
    <t>M37</t>
  </si>
  <si>
    <t>M38</t>
  </si>
  <si>
    <t>M39</t>
  </si>
  <si>
    <t>M40</t>
  </si>
  <si>
    <t>M41</t>
  </si>
  <si>
    <t>M42</t>
  </si>
  <si>
    <t>M43</t>
  </si>
  <si>
    <t>M44</t>
  </si>
  <si>
    <t>M46</t>
  </si>
  <si>
    <t>M47</t>
  </si>
  <si>
    <t>M48</t>
  </si>
  <si>
    <t>M49</t>
  </si>
  <si>
    <t>NOTA_38</t>
  </si>
  <si>
    <t>M50</t>
  </si>
  <si>
    <t>M51</t>
  </si>
  <si>
    <t>M52</t>
  </si>
  <si>
    <t>M53</t>
  </si>
  <si>
    <t>M54</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</si>
  <si>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</si>
  <si>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</si>
  <si>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</si>
  <si>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</si>
  <si>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</si>
  <si>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</si>
  <si>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</si>
  <si>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</si>
  <si>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</si>
  <si>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</si>
  <si>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</si>
  <si>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</si>
  <si>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</si>
  <si>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</si>
  <si>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</si>
  <si>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</si>
  <si>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</si>
  <si>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</si>
  <si>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</si>
  <si>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</si>
  <si>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</si>
  <si>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</si>
  <si>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</si>
  <si>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</si>
  <si>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</si>
  <si>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</si>
  <si>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</si>
  <si>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</si>
  <si>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</si>
  <si>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</si>
  <si>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M85</t>
  </si>
  <si>
    <t>M86</t>
  </si>
  <si>
    <t>M87</t>
  </si>
  <si>
    <t>M88</t>
  </si>
  <si>
    <t>M89</t>
  </si>
  <si>
    <t>M90</t>
  </si>
  <si>
    <t>M91</t>
  </si>
  <si>
    <t>M92</t>
  </si>
  <si>
    <t>M93</t>
  </si>
  <si>
    <t>M94</t>
  </si>
  <si>
    <t>M95</t>
  </si>
  <si>
    <t>M96</t>
  </si>
  <si>
    <t>M97</t>
  </si>
  <si>
    <t>M98</t>
  </si>
  <si>
    <t>M99</t>
  </si>
  <si>
    <t>M100</t>
  </si>
  <si>
    <t>M101</t>
  </si>
  <si>
    <t>M102</t>
  </si>
  <si>
    <t>M103</t>
  </si>
  <si>
    <t>M104</t>
  </si>
  <si>
    <t>M105</t>
  </si>
  <si>
    <t>M106</t>
  </si>
  <si>
    <t>KP1</t>
  </si>
  <si>
    <t>KP2</t>
  </si>
  <si>
    <t>KP3</t>
  </si>
  <si>
    <t>KP4</t>
  </si>
  <si>
    <t>KP5</t>
  </si>
  <si>
    <t>KP6</t>
  </si>
  <si>
    <t>NOTE_08; NOTE_14; NOTE_38</t>
  </si>
  <si>
    <t>KP7</t>
  </si>
  <si>
    <t>KP8</t>
  </si>
  <si>
    <t>KP9</t>
  </si>
  <si>
    <t>KP10</t>
  </si>
  <si>
    <t>KP11</t>
  </si>
  <si>
    <t>KP12</t>
  </si>
  <si>
    <t>KP13</t>
  </si>
  <si>
    <t>KP14</t>
  </si>
  <si>
    <t>KP15</t>
  </si>
  <si>
    <t>KP16</t>
  </si>
  <si>
    <t>KP17</t>
  </si>
  <si>
    <t>KP18</t>
  </si>
  <si>
    <t>KP19</t>
  </si>
  <si>
    <t>KP20</t>
  </si>
  <si>
    <t>KP21</t>
  </si>
  <si>
    <t>NOTE_10; NOTE_11</t>
  </si>
  <si>
    <t>KP22</t>
  </si>
  <si>
    <t>NOTE_10; NOTE_12; NOTE_36</t>
  </si>
  <si>
    <t>KP23</t>
  </si>
  <si>
    <t>KP24</t>
  </si>
  <si>
    <t>KP25</t>
  </si>
  <si>
    <t>KP26</t>
  </si>
  <si>
    <t>KP27</t>
  </si>
  <si>
    <t>KP28</t>
  </si>
  <si>
    <t>KP29</t>
  </si>
  <si>
    <t>NOTE_10; NOTE_13</t>
  </si>
  <si>
    <t>KP30</t>
  </si>
  <si>
    <t>KP31</t>
  </si>
  <si>
    <t>KP32</t>
  </si>
  <si>
    <t>KP33</t>
  </si>
  <si>
    <t>KP34</t>
  </si>
  <si>
    <t>KP35</t>
  </si>
  <si>
    <t>KP36</t>
  </si>
  <si>
    <t>KP37</t>
  </si>
  <si>
    <t>KP38</t>
  </si>
  <si>
    <t>KP39</t>
  </si>
  <si>
    <t>KP40</t>
  </si>
  <si>
    <t>KP41</t>
  </si>
  <si>
    <t>KP42</t>
  </si>
  <si>
    <t>KP43</t>
  </si>
  <si>
    <t>KP44</t>
  </si>
  <si>
    <t>KP45</t>
  </si>
  <si>
    <t>KP46</t>
  </si>
  <si>
    <t>KP47</t>
  </si>
  <si>
    <t>KP48</t>
  </si>
  <si>
    <t>KP49</t>
  </si>
  <si>
    <t>KP50</t>
  </si>
  <si>
    <t>KP51</t>
  </si>
  <si>
    <t>KP52</t>
  </si>
  <si>
    <t>KP53</t>
  </si>
  <si>
    <t>KP54</t>
  </si>
  <si>
    <t>KP55</t>
  </si>
  <si>
    <t>KP56</t>
  </si>
  <si>
    <t>KP57</t>
  </si>
  <si>
    <t>KP58</t>
  </si>
  <si>
    <t>KP59</t>
  </si>
  <si>
    <t>KP60</t>
  </si>
  <si>
    <t>KP61</t>
  </si>
  <si>
    <t>KP62</t>
  </si>
  <si>
    <t>KP63</t>
  </si>
  <si>
    <t>KP64</t>
  </si>
  <si>
    <t>KP65</t>
  </si>
  <si>
    <t>KP66</t>
  </si>
  <si>
    <t>KP67</t>
  </si>
  <si>
    <t>KP68</t>
  </si>
  <si>
    <t>KP69</t>
  </si>
  <si>
    <t>KP70</t>
  </si>
  <si>
    <t>KP71</t>
  </si>
  <si>
    <t>KP72</t>
  </si>
  <si>
    <t>KP73</t>
  </si>
  <si>
    <t>KP74</t>
  </si>
  <si>
    <t>KP75</t>
  </si>
  <si>
    <t>KP76</t>
  </si>
  <si>
    <t>NOTE_36; NOTE_12</t>
  </si>
  <si>
    <t>KP77</t>
  </si>
  <si>
    <t>NOTE_40</t>
  </si>
  <si>
    <t>KP78</t>
  </si>
  <si>
    <t>KP79</t>
  </si>
  <si>
    <t>MP1</t>
  </si>
  <si>
    <t>MP2</t>
  </si>
  <si>
    <t>MP3</t>
  </si>
  <si>
    <t>MP4</t>
  </si>
  <si>
    <t>MP5</t>
  </si>
  <si>
    <t>MP6</t>
  </si>
  <si>
    <t>MP7</t>
  </si>
  <si>
    <t>MP8</t>
  </si>
  <si>
    <t>MP9</t>
  </si>
  <si>
    <t>MP10</t>
  </si>
  <si>
    <t>MP11</t>
  </si>
  <si>
    <t>MP12</t>
  </si>
  <si>
    <t>MP13</t>
  </si>
  <si>
    <t>MP14</t>
  </si>
  <si>
    <t>MP15</t>
  </si>
  <si>
    <t>MP16</t>
  </si>
  <si>
    <t>MP17</t>
  </si>
  <si>
    <t>MP18</t>
  </si>
  <si>
    <t>MP19</t>
  </si>
  <si>
    <t>MP20</t>
  </si>
  <si>
    <t>MP21</t>
  </si>
  <si>
    <t>MP22</t>
  </si>
  <si>
    <t>MP23</t>
  </si>
  <si>
    <t>MP24</t>
  </si>
  <si>
    <t>MP25</t>
  </si>
  <si>
    <t>MP26</t>
  </si>
  <si>
    <t>MP27</t>
  </si>
  <si>
    <t>MP28</t>
  </si>
  <si>
    <t>MP29</t>
  </si>
  <si>
    <t>MP30</t>
  </si>
  <si>
    <t>MP31</t>
  </si>
  <si>
    <t>MP32</t>
  </si>
  <si>
    <t>MP33</t>
  </si>
  <si>
    <t>MP34</t>
  </si>
  <si>
    <t>MP35</t>
  </si>
  <si>
    <t>MP36</t>
  </si>
  <si>
    <t>MP37</t>
  </si>
  <si>
    <t>MP38</t>
  </si>
  <si>
    <t>MP39</t>
  </si>
  <si>
    <t>MP40</t>
  </si>
  <si>
    <t>MP41</t>
  </si>
  <si>
    <t>MP42</t>
  </si>
  <si>
    <t>MP43</t>
  </si>
  <si>
    <t>MP44</t>
  </si>
  <si>
    <t>MP45</t>
  </si>
  <si>
    <t>MP46</t>
  </si>
  <si>
    <t>MP47</t>
  </si>
  <si>
    <t>MP48</t>
  </si>
  <si>
    <t>MP49</t>
  </si>
  <si>
    <t>MP50</t>
  </si>
  <si>
    <t>MP51</t>
  </si>
  <si>
    <t>MP52</t>
  </si>
  <si>
    <t>MP53</t>
  </si>
  <si>
    <t>MP54</t>
  </si>
  <si>
    <t>MP55</t>
  </si>
  <si>
    <t>MP56</t>
  </si>
  <si>
    <t>MP57</t>
  </si>
  <si>
    <t>MP58</t>
  </si>
  <si>
    <t>MP59</t>
  </si>
  <si>
    <t>MP60</t>
  </si>
  <si>
    <t>MP61</t>
  </si>
  <si>
    <t>OC001</t>
  </si>
  <si>
    <t>OC002</t>
  </si>
  <si>
    <t>OC003</t>
  </si>
  <si>
    <t>OC004</t>
  </si>
  <si>
    <t>OC005</t>
  </si>
  <si>
    <t>OC006</t>
  </si>
  <si>
    <t>OC007</t>
  </si>
  <si>
    <t>OC008</t>
  </si>
  <si>
    <t>OC009</t>
  </si>
  <si>
    <t>OC010</t>
  </si>
  <si>
    <t>OC011</t>
  </si>
  <si>
    <t>OC012</t>
  </si>
  <si>
    <t>OC013</t>
  </si>
  <si>
    <t>OC014</t>
  </si>
  <si>
    <t>OC015</t>
  </si>
  <si>
    <t>OC016</t>
  </si>
  <si>
    <t>OC017</t>
  </si>
  <si>
    <t>OC018</t>
  </si>
  <si>
    <t>OC019</t>
  </si>
  <si>
    <t>OC020</t>
  </si>
  <si>
    <t>OC021</t>
  </si>
  <si>
    <t>OC022</t>
  </si>
  <si>
    <t>OC023</t>
  </si>
  <si>
    <t>OC024</t>
  </si>
  <si>
    <t>OC025</t>
  </si>
  <si>
    <t>OC026</t>
  </si>
  <si>
    <t>OC027</t>
  </si>
  <si>
    <t>OC028</t>
  </si>
  <si>
    <t>OC029</t>
  </si>
  <si>
    <t>OC030</t>
  </si>
  <si>
    <t>OC031</t>
  </si>
  <si>
    <t>OC032</t>
  </si>
  <si>
    <t>OC033</t>
  </si>
  <si>
    <t>OC034</t>
  </si>
  <si>
    <t>OC035</t>
  </si>
  <si>
    <t>OC036</t>
  </si>
  <si>
    <t>OC037</t>
  </si>
  <si>
    <t>OC038</t>
  </si>
  <si>
    <t>OC039</t>
  </si>
  <si>
    <t>OC040</t>
  </si>
  <si>
    <t>OC041</t>
  </si>
  <si>
    <t>OC042</t>
  </si>
  <si>
    <t>OC043</t>
  </si>
  <si>
    <t>OC044</t>
  </si>
  <si>
    <t>OC045</t>
  </si>
  <si>
    <t>OC046</t>
  </si>
  <si>
    <t>OC047</t>
  </si>
  <si>
    <t>OC048</t>
  </si>
  <si>
    <t>OC101</t>
  </si>
  <si>
    <t>OC102</t>
  </si>
  <si>
    <t>OC103</t>
  </si>
  <si>
    <t>OC104</t>
  </si>
  <si>
    <t>OC105</t>
  </si>
  <si>
    <t>OC106</t>
  </si>
  <si>
    <t>OC107</t>
  </si>
  <si>
    <t>OC108</t>
  </si>
  <si>
    <t>OC109</t>
  </si>
  <si>
    <t>OC110</t>
  </si>
  <si>
    <t>OC111</t>
  </si>
  <si>
    <t>OC112</t>
  </si>
  <si>
    <t>OC113</t>
  </si>
  <si>
    <t>OC114</t>
  </si>
  <si>
    <t>OC115</t>
  </si>
  <si>
    <t>OC116</t>
  </si>
  <si>
    <t>OC117</t>
  </si>
  <si>
    <t>OC118</t>
  </si>
  <si>
    <t>OC119</t>
  </si>
  <si>
    <t>OC120</t>
  </si>
  <si>
    <t>OC121</t>
  </si>
  <si>
    <t>OC122</t>
  </si>
  <si>
    <t>OC123</t>
  </si>
  <si>
    <t>OC124</t>
  </si>
  <si>
    <t>OC125</t>
  </si>
  <si>
    <t>OC126</t>
  </si>
  <si>
    <t>OC127</t>
  </si>
  <si>
    <t>OC128</t>
  </si>
  <si>
    <t>OC129</t>
  </si>
  <si>
    <t>OC130</t>
  </si>
  <si>
    <t>OC131</t>
  </si>
  <si>
    <t>OC132</t>
  </si>
  <si>
    <t>OC133</t>
  </si>
  <si>
    <t>OC134</t>
  </si>
  <si>
    <t>OC135</t>
  </si>
  <si>
    <t>OC136</t>
  </si>
  <si>
    <t>IP01</t>
  </si>
  <si>
    <t>AST01</t>
  </si>
  <si>
    <t>VLOOKUP TABLE FOR NOTES</t>
  </si>
  <si>
    <t>APPENDIX D</t>
  </si>
  <si>
    <t>NOTE_41</t>
  </si>
  <si>
    <t>NOTE_42</t>
  </si>
  <si>
    <t>NOTE_18; NOTE_43</t>
  </si>
  <si>
    <t>NOTE_44</t>
  </si>
  <si>
    <t>binary system with similar components separation= 31 arcsec pos angle=         (from N to E) delta V =0.05
DO northern component only</t>
  </si>
  <si>
    <t>Wide companion of KP29=HAT-P-1=ADS 16402 B. Observed by mistake two times. Entry in KP catalog included to have the proper barycentric correction for the two RVs. Not to be observed in the future unless specifically required.See KP29 finding chart for the identification of the correct component to be observed.</t>
  </si>
  <si>
    <t>Sde</t>
  </si>
  <si>
    <t>MP10 La stella appare chiaramente doppia nell'autoguider. La debole 
compagna non e' indicata nella finding chart. Essendo a 2 arcsec, chiedere 
all'operatore di inserire una maschera per schermarla.</t>
  </si>
  <si>
    <t>EPo</t>
  </si>
  <si>
    <t>M93. Fa parte di un terzetto di stelle di uguale luminosita'.
Il target e' la stella piu' a ovest. Usare la finding chart in caso di 
dubbio, ad esempio se il pointing non e' accurato e le tre stelle sono
tutte nel campo dell'autoguida.</t>
  </si>
  <si>
    <t>NOTE_43</t>
  </si>
  <si>
    <t>M33. Nel campo dell'autoguida compaiono due stelle. Il target e' la stella
piu' a ovest. Usare la finding chart in caso di dubbio.</t>
  </si>
  <si>
    <t xml:space="preserve">M84. Il nostro target e' 43 arcsec piu' a ovest di un target GTO, con
cui forma una  doppia visuale con moti propri comuni. Il target GAPS e'
2 mag  piu' debole del target GTO. Puo' succedere
che puntando il nostro target si verifichi un allarme di  violata
protezione. Puntare l'oggetto piu' debole e avvisare l'operatore 
di tranquillizzare il team GTO. Il  tutto e' gia' successo nel febbraio
2014. </t>
  </si>
  <si>
    <t>REQ. OBS</t>
  </si>
  <si>
    <t>AST02</t>
  </si>
  <si>
    <t>STD05</t>
  </si>
  <si>
    <t/>
  </si>
  <si>
    <t>M107</t>
  </si>
  <si>
    <t>IP03</t>
  </si>
  <si>
    <t>KP80</t>
  </si>
  <si>
    <t>HD25825</t>
  </si>
  <si>
    <t>HD26756</t>
  </si>
  <si>
    <t>V1310TAU</t>
  </si>
  <si>
    <t>HD27989</t>
  </si>
  <si>
    <t>V988TAU</t>
  </si>
  <si>
    <t>HD27990</t>
  </si>
  <si>
    <t>CEP01</t>
  </si>
  <si>
    <t>CEP02</t>
  </si>
  <si>
    <t>KG45</t>
  </si>
  <si>
    <t>OC201</t>
  </si>
  <si>
    <t>OC202</t>
  </si>
  <si>
    <t>OC203</t>
  </si>
  <si>
    <t>OC204</t>
  </si>
  <si>
    <t>OC205</t>
  </si>
  <si>
    <t>OC206</t>
  </si>
  <si>
    <t>OC207</t>
  </si>
  <si>
    <t>OC208</t>
  </si>
  <si>
    <t>OC209</t>
  </si>
  <si>
    <t>OC210</t>
  </si>
  <si>
    <t>OC211</t>
  </si>
  <si>
    <t>OC212</t>
  </si>
  <si>
    <t>OC213</t>
  </si>
  <si>
    <t>OC214</t>
  </si>
  <si>
    <t>OC215</t>
  </si>
  <si>
    <t>OC216</t>
  </si>
  <si>
    <t>OC217</t>
  </si>
  <si>
    <t>OC218</t>
  </si>
  <si>
    <t>OC219</t>
  </si>
  <si>
    <t>OC220</t>
  </si>
  <si>
    <t>OC221</t>
  </si>
  <si>
    <t>OC222</t>
  </si>
  <si>
    <t>OC223</t>
  </si>
  <si>
    <t>OC224</t>
  </si>
  <si>
    <t>OC225</t>
  </si>
  <si>
    <t>OC226</t>
  </si>
  <si>
    <t>OC227</t>
  </si>
  <si>
    <t>OC228</t>
  </si>
  <si>
    <t>OC229</t>
  </si>
  <si>
    <t>OC230</t>
  </si>
  <si>
    <t>OC231</t>
  </si>
  <si>
    <t>OC232</t>
  </si>
  <si>
    <t>OC233</t>
  </si>
  <si>
    <t>OC234</t>
  </si>
  <si>
    <t>OC235</t>
  </si>
  <si>
    <t>OC236</t>
  </si>
  <si>
    <t>OC237</t>
  </si>
  <si>
    <t>OC238</t>
  </si>
  <si>
    <t>OC239</t>
  </si>
  <si>
    <t>OC240</t>
  </si>
  <si>
    <t>OC241</t>
  </si>
  <si>
    <t>OC242</t>
  </si>
  <si>
    <t>OC243</t>
  </si>
  <si>
    <t>OC244</t>
  </si>
  <si>
    <t>OC245</t>
  </si>
  <si>
    <t>OC246</t>
  </si>
  <si>
    <t>OC247</t>
  </si>
  <si>
    <t>OC248</t>
  </si>
  <si>
    <t>OC249</t>
  </si>
  <si>
    <t>OC250</t>
  </si>
  <si>
    <t>OC251</t>
  </si>
  <si>
    <t>GATO02</t>
  </si>
  <si>
    <t>NOTE_45</t>
  </si>
  <si>
    <t>AS APPENDIX A. THIS SHEET WILL BE INSERTED WHEN THE NIGHTS ARE CLOSE TO THE NIGHTS OF THE PREVIOUS OR NEXT MMONTH</t>
  </si>
  <si>
    <t>Limite su airmass: &lt;1.5. Data la magnitudine, va fatto solo se ha senso. Se il seeing e' peggiore di 1 arcsec va lasciato perdere, e sostituito con backup fattibili. Se il seeing è variabile può essere rischedulato quando possibile nei limiti dell'airmass.</t>
  </si>
  <si>
    <t>C5_4470K</t>
  </si>
  <si>
    <t>C4_2842K</t>
  </si>
  <si>
    <t>TOT TEXP REQ. (hr)</t>
  </si>
  <si>
    <t>KP81</t>
  </si>
  <si>
    <t>RML34</t>
  </si>
  <si>
    <t>RML36</t>
  </si>
  <si>
    <t>NOTE_46</t>
  </si>
  <si>
    <t xml:space="preserve">Target debole (m~13). Osservare sono se seeing&lt;1.5 no veli </t>
  </si>
  <si>
    <t>GTOD</t>
  </si>
  <si>
    <t>GAPS</t>
  </si>
  <si>
    <t>GTO</t>
  </si>
  <si>
    <t>SCEDULED</t>
  </si>
  <si>
    <t>TIME GTO</t>
  </si>
  <si>
    <t>TIME GTO (hr)</t>
  </si>
  <si>
    <t>GAPS Planned Hours/d</t>
  </si>
  <si>
    <t>V1.0</t>
  </si>
  <si>
    <t>%GAPS</t>
  </si>
  <si>
    <t>%GTO</t>
  </si>
  <si>
    <t>Requested Hr</t>
  </si>
  <si>
    <t>Comparison between the hour requested for sub program and the available hours</t>
  </si>
  <si>
    <t>OC_HD209458</t>
  </si>
  <si>
    <t>YO07</t>
  </si>
  <si>
    <t>YO09</t>
  </si>
  <si>
    <t>YO14</t>
  </si>
  <si>
    <t>YO15</t>
  </si>
  <si>
    <t>YO_HIP63901</t>
  </si>
  <si>
    <t>YO_HD159222</t>
  </si>
  <si>
    <t>AT01</t>
  </si>
  <si>
    <t>AT02</t>
  </si>
  <si>
    <t>TIME YO</t>
  </si>
  <si>
    <t>TIME AT</t>
  </si>
  <si>
    <t>TIME YO (Hr)</t>
  </si>
  <si>
    <t>TIME AT (Hr)</t>
  </si>
  <si>
    <t>KP_GATO01</t>
  </si>
  <si>
    <t>OC_HD107877</t>
  </si>
  <si>
    <t>YO_HD3765</t>
  </si>
  <si>
    <t>WRITTEN</t>
  </si>
  <si>
    <t>KP_M108</t>
  </si>
  <si>
    <t>Nrip</t>
  </si>
  <si>
    <t>Tot Vis</t>
  </si>
  <si>
    <t>VIS (hr)</t>
  </si>
  <si>
    <t>Texp NIR</t>
  </si>
  <si>
    <t>NPAirs</t>
  </si>
  <si>
    <t>tot NIR</t>
  </si>
  <si>
    <t>NIR (hr)</t>
  </si>
  <si>
    <t>UT Start</t>
  </si>
  <si>
    <t>UT end</t>
  </si>
  <si>
    <t>YO13</t>
  </si>
  <si>
    <t>YO02</t>
  </si>
  <si>
    <t>YO01</t>
  </si>
  <si>
    <t>YO_HIP103371</t>
  </si>
  <si>
    <t>YO_HIP029216</t>
  </si>
  <si>
    <t>Texp Vis</t>
  </si>
  <si>
    <t>MODE</t>
  </si>
  <si>
    <t>Npairs</t>
  </si>
  <si>
    <t>TexpNIR</t>
  </si>
  <si>
    <t>YO03</t>
  </si>
  <si>
    <t>YO04</t>
  </si>
  <si>
    <t>YO05</t>
  </si>
  <si>
    <t>YO06</t>
  </si>
  <si>
    <t>YO08</t>
  </si>
  <si>
    <t>YO10</t>
  </si>
  <si>
    <t>YO11</t>
  </si>
  <si>
    <t>YO12</t>
  </si>
  <si>
    <t>AT03</t>
  </si>
  <si>
    <t>AT04</t>
  </si>
  <si>
    <t>AT05</t>
  </si>
  <si>
    <t>AT06</t>
  </si>
  <si>
    <t>AT07</t>
  </si>
  <si>
    <t>AT08</t>
  </si>
  <si>
    <t>AT09</t>
  </si>
  <si>
    <t>AT10</t>
  </si>
  <si>
    <t>AT11</t>
  </si>
  <si>
    <t>AT12</t>
  </si>
  <si>
    <t>AT13</t>
  </si>
  <si>
    <t>AT14</t>
  </si>
  <si>
    <t>AT15</t>
  </si>
  <si>
    <t>AT16</t>
  </si>
  <si>
    <t>TEXP VIS</t>
  </si>
  <si>
    <t>AT17</t>
  </si>
  <si>
    <t>Transit Start</t>
  </si>
  <si>
    <t>Transit End</t>
  </si>
  <si>
    <t>TRANSIT LENGTH(hr)</t>
  </si>
  <si>
    <t>The list of Transit in the month</t>
  </si>
  <si>
    <t>TRANSITS</t>
  </si>
  <si>
    <t>Transit Lenght</t>
  </si>
  <si>
    <t>Sharable Hr</t>
  </si>
  <si>
    <t>Sharable night Fraction</t>
  </si>
  <si>
    <t>GTO (Hr)</t>
  </si>
  <si>
    <t>GAPS (Hr)</t>
  </si>
  <si>
    <t>APRIL  TOTAL (hr)</t>
  </si>
  <si>
    <t>YO16</t>
  </si>
  <si>
    <t>YO17</t>
  </si>
  <si>
    <t>YO18</t>
  </si>
  <si>
    <t>YO19</t>
  </si>
  <si>
    <t>YO20</t>
  </si>
  <si>
    <t>YO21</t>
  </si>
  <si>
    <t>YO22</t>
  </si>
  <si>
    <t>YO23</t>
  </si>
  <si>
    <t>YO24</t>
  </si>
  <si>
    <t>YO25</t>
  </si>
  <si>
    <t>YO26</t>
  </si>
  <si>
    <t>YO27</t>
  </si>
  <si>
    <t>YO28</t>
  </si>
  <si>
    <t>YO29</t>
  </si>
  <si>
    <t>TIME SC</t>
  </si>
  <si>
    <t>SC_HD117963A</t>
  </si>
  <si>
    <t>SC_HD213013A</t>
  </si>
  <si>
    <t>SC_HD76037B</t>
  </si>
  <si>
    <t>MEDIANA</t>
  </si>
  <si>
    <t>MEDIA</t>
  </si>
  <si>
    <t>M110</t>
  </si>
  <si>
    <t>M109</t>
  </si>
  <si>
    <t>SC_HD117963A_H</t>
  </si>
  <si>
    <t>Fract</t>
  </si>
  <si>
    <t>YO_OC102</t>
  </si>
  <si>
    <t>YO_CERES</t>
  </si>
  <si>
    <t>M111</t>
  </si>
  <si>
    <t>AT18</t>
  </si>
  <si>
    <t>AT18_01</t>
  </si>
  <si>
    <t>AT18_02</t>
  </si>
  <si>
    <t>M112</t>
  </si>
  <si>
    <t>YO_Ganimede</t>
  </si>
  <si>
    <t>YO30</t>
  </si>
  <si>
    <t>NOTE_47</t>
  </si>
  <si>
    <t>faint target, don’t observe with seeing larger than 1.8. or if too many veils are present. Airmass &lt;=1.5.</t>
  </si>
  <si>
    <t>NOTE_48</t>
  </si>
  <si>
    <t xml:space="preserve">Airmass &lt;=1.7. Fainter companion at 8.6”, this could produce issues to the autoguiders. Use the dedicated mask in the HARPS-N AG and use a smaller box in the GIANO-B AG to avoid contamination from the companion. </t>
  </si>
  <si>
    <t>NOTE_49</t>
  </si>
  <si>
    <t xml:space="preserve">faint target, don’t observe with seeing larger than 1.8 or if too many veils are present. Airmass &lt;=1.5. </t>
  </si>
  <si>
    <t>NOTE_50</t>
  </si>
  <si>
    <t>NOTE_51</t>
  </si>
  <si>
    <t>NOTE_52</t>
  </si>
  <si>
    <t>AT22</t>
  </si>
  <si>
    <t>HD46375b</t>
  </si>
  <si>
    <t>YO31</t>
  </si>
  <si>
    <t>YO32</t>
  </si>
  <si>
    <t>M108</t>
  </si>
  <si>
    <t>SC_GJ1151</t>
  </si>
  <si>
    <t>TIME DDT (hr)</t>
  </si>
  <si>
    <t>TIME DDT</t>
  </si>
  <si>
    <t>APPENDIX A BIS</t>
  </si>
  <si>
    <t>YO33</t>
  </si>
  <si>
    <t>AT20</t>
  </si>
  <si>
    <t>YO34</t>
  </si>
  <si>
    <t>GJ3470b</t>
  </si>
  <si>
    <t>WASP-107b</t>
  </si>
  <si>
    <t>WASP-127b</t>
  </si>
  <si>
    <t>AOT038 MARCH SCHEDULE</t>
  </si>
  <si>
    <t>Summary MARCH 2019</t>
  </si>
  <si>
    <t>Mortier</t>
  </si>
  <si>
    <t>Claudi</t>
  </si>
  <si>
    <t>Zhou</t>
  </si>
  <si>
    <t>YO35</t>
  </si>
  <si>
    <t>2019-MARCH-03</t>
  </si>
  <si>
    <t>2019-MARCH-04</t>
  </si>
  <si>
    <t>2019-MARCH-05</t>
  </si>
  <si>
    <t>2019-MARCH-16</t>
  </si>
  <si>
    <t>2019-MARCH-20</t>
  </si>
  <si>
    <t>2019-MARCH-01</t>
  </si>
  <si>
    <t>2019-MARCH-02</t>
  </si>
  <si>
    <t>2019-MARCH-17</t>
  </si>
  <si>
    <t>2019-MARCH-18</t>
  </si>
  <si>
    <t>2019-MARCH-19</t>
  </si>
  <si>
    <t>2019-MARCH-21</t>
  </si>
  <si>
    <t>2019-MARCH-22</t>
  </si>
  <si>
    <t>2019-MARCH-23</t>
  </si>
  <si>
    <t>2019-MARCH-24</t>
  </si>
  <si>
    <t>2019-MARCH-25</t>
  </si>
  <si>
    <t>YO01B</t>
  </si>
  <si>
    <t>YO36</t>
  </si>
  <si>
    <t>YO37</t>
  </si>
  <si>
    <t>v1.1</t>
  </si>
  <si>
    <t>Added YO36 and YO37, Changed the observing mode of YO01 from GIARPS to HARPS-N. Inserted for previous schedules YO01B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</si>
</sst>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0.0000"/>
    <numFmt numFmtId="166" formatCode="h:mm;@"/>
    <numFmt numFmtId="167" formatCode="0.000000"/>
    <numFmt numFmtId="168" formatCode="0.0"/>
    <numFmt numFmtId="169" formatCode="d\-mmm\-yyyy;@"/>
  </numFmts>
  <fonts count="14" x14ac:knownFonts="1">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color rgb="FFFF0000"/>
      <name val="Calibri"/>
      <family val="2"/>
      <scheme val="minor"/>
    </font>
    <font>
      <sz val="12"/>
      <color indexed="205"/>
      <name val="Calibri"/>
      <family val="2"/>
    </font>
    <font>
      <sz val="12"/>
      <color rgb="FF9C0006"/>
      <name val="Calibri"/>
      <family val="2"/>
      <charset val="134"/>
      <scheme val="minor"/>
    </font>
    <font>
      <sz val="12"/>
      <color theme="0"/>
      <name val="Calibri"/>
      <family val="2"/>
      <charset val="134"/>
      <scheme val="minor"/>
    </font>
    <font>
      <sz val="12"/>
      <name val="Calibri"/>
      <family val="2"/>
      <scheme val="minor"/>
    </font>
    <font>
      <b/>
      <sz val="9"/>
      <color indexed="81"/>
      <name val="Calibri"/>
      <family val="2"/>
    </font>
    <font>
      <sz val="9"/>
      <color indexed="81"/>
      <name val="Calibri"/>
      <family val="2"/>
    </font>
    <font>
      <sz val="12"/>
      <color rgb="FF000000"/>
      <name val="Calibri"/>
      <family val="2"/>
    </font>
  </fonts>
  <fills count="4">
    <fill>
      <patternFill patternType="none"/>
    </fill>
    <fill>
      <patternFill patternType="gray125"/>
    </fill>
    <fill>
      <patternFill patternType="solid">
        <fgColor rgb="FFFFC7CE"/>
      </patternFill>
    </fill>
    <fill>
      <patternFill patternType="solid">
        <fgColor theme="5"/>
      </patternFill>
    </fill>
  </fills>
  <borders count="1">
    <border>
      <left/>
      <right/>
      <top/>
      <bottom/>
      <diagonal/>
    </border>
  </borders>
  <cellStyleXfs count="2046">
    <xf numFmtId="164" fontId="0" fillId="0" borderId="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0" fontId="8" fillId="2" borderId="0" applyNumberFormat="0" applyBorder="0" applyAlignment="0" applyProtection="0"/>
    <xf numFmtId="0" fontId="9" fillId="3" borderId="0" applyNumberFormat="0" applyBorder="0" applyAlignment="0" applyProtection="0"/>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0" fontId="13" fillId="0" borderId="0"/>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xf numFmtId="164" fontId="3" fillId="0" borderId="0" applyNumberFormat="0" applyFill="0" applyBorder="0" applyAlignment="0" applyProtection="0">
      <alignment horizontal="center" vertical="center" wrapText="1"/>
    </xf>
    <xf numFmtId="164" fontId="4" fillId="0" borderId="0" applyNumberFormat="0" applyFill="0" applyBorder="0" applyAlignment="0" applyProtection="0">
      <alignment horizontal="center" vertical="center" wrapText="1"/>
    </xf>
  </cellStyleXfs>
  <cellXfs count="66">
    <xf numFmtId="164" fontId="0" fillId="0" borderId="0" xfId="0">
      <alignment horizontal="center" vertical="center" wrapText="1"/>
    </xf>
    <xf numFmtId="2" fontId="0" fillId="0" borderId="0" xfId="0" applyNumberFormat="1">
      <alignment horizontal="center" vertical="center" wrapText="1"/>
    </xf>
    <xf numFmtId="49" fontId="1" fillId="0" borderId="0" xfId="0" applyNumberFormat="1" applyFont="1">
      <alignment horizontal="center" vertical="center" wrapText="1"/>
    </xf>
    <xf numFmtId="165" fontId="1" fillId="0" borderId="0" xfId="0" applyNumberFormat="1" applyFont="1">
      <alignment horizontal="center" vertical="center" wrapText="1"/>
    </xf>
    <xf numFmtId="165" fontId="0" fillId="0" borderId="0" xfId="0" applyNumberFormat="1">
      <alignment horizontal="center" vertical="center" wrapText="1"/>
    </xf>
    <xf numFmtId="166" fontId="0" fillId="0" borderId="0" xfId="0" applyNumberFormat="1">
      <alignment horizontal="center" vertical="center" wrapText="1"/>
    </xf>
    <xf numFmtId="0" fontId="0" fillId="0" borderId="0" xfId="0" applyNumberFormat="1">
      <alignment horizontal="center" vertical="center" wrapText="1"/>
    </xf>
    <xf numFmtId="164" fontId="1" fillId="0" borderId="0" xfId="0" applyFont="1" applyAlignment="1">
      <alignment horizontal="center" vertical="center" wrapText="1"/>
    </xf>
    <xf numFmtId="0" fontId="1" fillId="0" borderId="0" xfId="0" applyNumberFormat="1" applyFont="1" applyAlignment="1">
      <alignment horizontal="center" vertical="center" wrapText="1"/>
    </xf>
    <xf numFmtId="164" fontId="1" fillId="0" borderId="0" xfId="0" applyFont="1">
      <alignment horizontal="center" vertical="center" wrapText="1"/>
    </xf>
    <xf numFmtId="166" fontId="1" fillId="0" borderId="0" xfId="0" applyNumberFormat="1" applyFont="1">
      <alignment horizontal="center" vertical="center" wrapText="1"/>
    </xf>
    <xf numFmtId="165" fontId="1" fillId="0" borderId="0" xfId="0" applyNumberFormat="1" applyFont="1" applyAlignment="1">
      <alignment horizontal="center" vertical="center" wrapText="1"/>
    </xf>
    <xf numFmtId="167" fontId="0" fillId="0" borderId="0" xfId="0" applyNumberFormat="1">
      <alignment horizontal="center" vertical="center" wrapText="1"/>
    </xf>
    <xf numFmtId="0" fontId="0" fillId="0" borderId="0" xfId="0" applyNumberFormat="1" applyFill="1">
      <alignment horizontal="center" vertical="center" wrapText="1"/>
    </xf>
    <xf numFmtId="164" fontId="0" fillId="0" borderId="0" xfId="0" applyFill="1">
      <alignment horizontal="center" vertical="center" wrapText="1"/>
    </xf>
    <xf numFmtId="0" fontId="1" fillId="0" borderId="0" xfId="0" applyNumberFormat="1" applyFont="1" applyFill="1" applyAlignment="1">
      <alignment horizontal="center" vertical="center" wrapText="1"/>
    </xf>
    <xf numFmtId="165" fontId="0" fillId="0" borderId="0" xfId="0" applyNumberFormat="1" applyFill="1">
      <alignment horizontal="center" vertical="center" wrapText="1"/>
    </xf>
    <xf numFmtId="2" fontId="0" fillId="0" borderId="0" xfId="0" applyNumberFormat="1" applyFill="1">
      <alignment horizontal="center" vertical="center" wrapText="1"/>
    </xf>
    <xf numFmtId="164" fontId="0" fillId="0" borderId="0" xfId="0" applyAlignment="1">
      <alignment horizontal="center" vertical="center"/>
    </xf>
    <xf numFmtId="164" fontId="0" fillId="0" borderId="0" xfId="0" applyAlignment="1">
      <alignment horizontal="left" wrapText="1"/>
    </xf>
    <xf numFmtId="164" fontId="0" fillId="0" borderId="0" xfId="0" applyAlignment="1">
      <alignment horizontal="left" vertical="center" wrapText="1"/>
    </xf>
    <xf numFmtId="164" fontId="5" fillId="0" borderId="0" xfId="0" applyFont="1">
      <alignment horizontal="center" vertical="center" wrapText="1"/>
    </xf>
    <xf numFmtId="1" fontId="0" fillId="0" borderId="0" xfId="0" applyNumberFormat="1">
      <alignment horizontal="center" vertical="center" wrapText="1"/>
    </xf>
    <xf numFmtId="164" fontId="1" fillId="0" borderId="0" xfId="0" applyFont="1" applyAlignment="1">
      <alignment horizontal="center" vertical="center"/>
    </xf>
    <xf numFmtId="2" fontId="1" fillId="0" borderId="0" xfId="0" applyNumberFormat="1" applyFont="1">
      <alignment horizontal="center" vertical="center" wrapText="1"/>
    </xf>
    <xf numFmtId="2" fontId="1" fillId="0" borderId="0" xfId="0" applyNumberFormat="1" applyFont="1" applyAlignment="1">
      <alignment horizontal="center" vertical="center" wrapText="1"/>
    </xf>
    <xf numFmtId="164" fontId="0" fillId="0" borderId="0" xfId="0" applyFill="1" applyAlignment="1">
      <alignment horizontal="left"/>
    </xf>
    <xf numFmtId="164" fontId="0" fillId="0" borderId="0" xfId="0" quotePrefix="1" applyFill="1" applyAlignment="1">
      <alignment horizontal="left" wrapText="1"/>
    </xf>
    <xf numFmtId="164" fontId="0" fillId="0" borderId="0" xfId="0" applyFont="1" applyFill="1" applyAlignment="1">
      <alignment horizontal="left"/>
    </xf>
    <xf numFmtId="0" fontId="10" fillId="0" borderId="0" xfId="776" applyFont="1" applyFill="1" applyBorder="1" applyAlignment="1">
      <alignment horizontal="left"/>
    </xf>
    <xf numFmtId="164" fontId="0" fillId="0" borderId="0" xfId="0" applyFill="1" applyBorder="1" applyAlignment="1">
      <alignment horizontal="left"/>
    </xf>
    <xf numFmtId="164" fontId="0" fillId="0" borderId="0" xfId="0" applyNumberFormat="1" applyFill="1" applyAlignment="1">
      <alignment horizontal="left"/>
    </xf>
    <xf numFmtId="164" fontId="0" fillId="0" borderId="0" xfId="0" applyFill="1" applyAlignment="1">
      <alignment horizontal="left" wrapText="1"/>
    </xf>
    <xf numFmtId="164" fontId="0" fillId="0" borderId="0" xfId="0" applyFill="1" applyAlignment="1">
      <alignment horizontal="left" vertical="center" wrapText="1"/>
    </xf>
    <xf numFmtId="0" fontId="8" fillId="0" borderId="0" xfId="775" applyFill="1" applyAlignment="1">
      <alignment horizontal="left"/>
    </xf>
    <xf numFmtId="164" fontId="1" fillId="0" borderId="0" xfId="0" applyFont="1" applyAlignment="1"/>
    <xf numFmtId="164" fontId="0" fillId="0" borderId="0" xfId="0" applyAlignment="1">
      <alignment vertical="center"/>
    </xf>
    <xf numFmtId="164" fontId="0" fillId="0" borderId="0" xfId="0" applyAlignment="1"/>
    <xf numFmtId="164" fontId="0" fillId="0" borderId="0" xfId="0" quotePrefix="1" applyFill="1" applyAlignment="1">
      <alignment horizontal="left" vertical="center" wrapText="1"/>
    </xf>
    <xf numFmtId="164" fontId="0" fillId="0" borderId="0" xfId="0" applyAlignment="1">
      <alignment horizontal="center" vertical="center" wrapText="1"/>
    </xf>
    <xf numFmtId="164" fontId="0" fillId="0" borderId="0" xfId="0" applyAlignment="1">
      <alignment horizontal="center"/>
    </xf>
    <xf numFmtId="164" fontId="0" fillId="0" borderId="0" xfId="0" applyFont="1" applyFill="1" applyAlignment="1">
      <alignment horizontal="left" vertical="center" wrapText="1"/>
    </xf>
    <xf numFmtId="164" fontId="1" fillId="0" borderId="0" xfId="0" applyFont="1" applyAlignment="1">
      <alignment horizontal="center"/>
    </xf>
    <xf numFmtId="2" fontId="0" fillId="0" borderId="0" xfId="0" applyNumberFormat="1" applyAlignment="1"/>
    <xf numFmtId="166" fontId="0" fillId="0" borderId="0" xfId="0" applyNumberFormat="1" applyAlignment="1"/>
    <xf numFmtId="2" fontId="0" fillId="0" borderId="0" xfId="0" applyNumberFormat="1" applyFont="1" applyFill="1" applyAlignment="1">
      <alignment horizontal="center" vertical="center" wrapText="1"/>
    </xf>
    <xf numFmtId="2" fontId="0" fillId="0" borderId="0" xfId="0" applyNumberFormat="1" applyFill="1" applyAlignment="1">
      <alignment horizontal="center" vertical="center" wrapText="1"/>
    </xf>
    <xf numFmtId="168" fontId="0" fillId="0" borderId="0" xfId="0" applyNumberFormat="1">
      <alignment horizontal="center" vertical="center" wrapText="1"/>
    </xf>
    <xf numFmtId="169" fontId="0" fillId="0" borderId="0" xfId="0" applyNumberFormat="1">
      <alignment horizontal="center" vertical="center" wrapText="1"/>
    </xf>
    <xf numFmtId="2" fontId="1" fillId="0" borderId="0" xfId="0" applyNumberFormat="1" applyFont="1" applyAlignment="1"/>
    <xf numFmtId="2" fontId="0" fillId="0" borderId="0" xfId="0" applyNumberFormat="1" applyFont="1" applyAlignment="1"/>
    <xf numFmtId="2" fontId="5" fillId="0" borderId="0" xfId="0" applyNumberFormat="1" applyFont="1">
      <alignment horizontal="center" vertical="center" wrapText="1"/>
    </xf>
    <xf numFmtId="165" fontId="0" fillId="0" borderId="0" xfId="0" applyNumberFormat="1" applyFill="1" applyAlignment="1">
      <alignment horizontal="center" vertical="center" wrapText="1"/>
    </xf>
    <xf numFmtId="15" fontId="0" fillId="0" borderId="0" xfId="0" applyNumberFormat="1" applyAlignment="1">
      <alignment horizontal="center"/>
    </xf>
    <xf numFmtId="22" fontId="0" fillId="0" borderId="0" xfId="0" applyNumberFormat="1" applyAlignment="1"/>
    <xf numFmtId="164" fontId="10" fillId="0" borderId="0" xfId="0" applyFont="1" applyAlignment="1"/>
    <xf numFmtId="22" fontId="10" fillId="0" borderId="0" xfId="0" applyNumberFormat="1" applyFont="1" applyAlignment="1"/>
    <xf numFmtId="164" fontId="0" fillId="0" borderId="0" xfId="0" applyFill="1" applyAlignment="1"/>
    <xf numFmtId="2" fontId="0" fillId="0" borderId="0" xfId="0" applyNumberFormat="1" applyAlignment="1">
      <alignment horizontal="center" vertical="center" wrapText="1"/>
    </xf>
    <xf numFmtId="2" fontId="0" fillId="0" borderId="0" xfId="0" applyNumberFormat="1" applyAlignment="1">
      <alignment horizontal="left" vertical="center" wrapText="1"/>
    </xf>
    <xf numFmtId="164" fontId="0" fillId="0" borderId="0" xfId="0" applyAlignment="1">
      <alignment vertical="center" wrapText="1"/>
    </xf>
    <xf numFmtId="22" fontId="0" fillId="0" borderId="0" xfId="0" applyNumberFormat="1" applyAlignment="1">
      <alignment vertical="center" wrapText="1"/>
    </xf>
    <xf numFmtId="2" fontId="0" fillId="0" borderId="0" xfId="0" applyNumberFormat="1" applyAlignment="1">
      <alignment vertical="center" wrapText="1"/>
    </xf>
    <xf numFmtId="164" fontId="0" fillId="0" borderId="0" xfId="0" applyNumberFormat="1" applyFill="1" applyAlignment="1"/>
    <xf numFmtId="166" fontId="0" fillId="0" borderId="0" xfId="0" applyNumberFormat="1" applyAlignment="1">
      <alignment horizontal="center" vertical="center" wrapText="1"/>
    </xf>
    <xf numFmtId="164" fontId="0" fillId="0" borderId="0" xfId="0" applyFont="1">
      <alignment horizontal="center" vertical="center" wrapText="1"/>
    </xf>
  </cellXfs>
  <cellStyles count="2046">
    <cellStyle name="Accent2" xfId="776" builtinId="33"/>
    <cellStyle name="Bad" xfId="775" builtinId="27"/>
    <cellStyle name="Excel Built-in Normal" xfId="2029" xr:uid="{00000000-0005-0000-0000-000002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Normal" xfId="0" builtinId="0"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41668</xdr:colOff>
      <xdr:row>9</xdr:row>
      <xdr:rowOff>152400</xdr:rowOff>
    </xdr:to>
    <xdr:pic>
      <xdr:nvPicPr>
        <xdr:cNvPr id="2" name="logo_gaps_color_p.gif" descr="movie::file://localhost/Users/riccardoclaudi/Dropbox/gaps/visual/logo_gaps_color_p.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0" y="0"/>
          <a:ext cx="4270768" cy="18669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20724_KnownPlanetsAT026_2" connectionId="1" xr16:uid="{00000000-0016-0000-1200-000003000000}" autoFormatId="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DON_MP_1" connectionId="2" xr16:uid="{00000000-0016-0000-1200-000004000000}" autoFormatId="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DON_MP" connectionId="2" xr16:uid="{00000000-0016-0000-1200-000002000000}" autoFormatId="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M44_newobjects_1" connectionId="4" xr16:uid="{00000000-0016-0000-1200-000001000000}" autoFormatId="0"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20120724_KnownPlanetsAT026_1" connectionId="1" xr16:uid="{00000000-0016-0000-1200-000005000000}" autoFormatId="0"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M44_newobjects_2" connectionId="4" xr16:uid="{00000000-0016-0000-1200-000000000000}" autoFormatId="0"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KP_TRANSITS" connectionId="3" xr16:uid="{00000000-0016-0000-1300-000006000000}"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vmlDrawing" Target="../drawings/vmlDrawing1.vml"/><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24.xml.rels><?xml version="1.0" encoding="UTF-8" standalone="yes"?>
<Relationships xmlns="http://schemas.openxmlformats.org/package/2006/relationships"><Relationship Id="rId1" Type="http://schemas.openxmlformats.org/officeDocument/2006/relationships/queryTable" Target="../queryTables/query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C17"/>
  <sheetViews>
    <sheetView topLeftCell="A7" workbookViewId="0">
      <selection activeCell="C18" sqref="C18"/>
    </sheetView>
  </sheetViews>
  <sheetFormatPr baseColWidth="10" defaultRowHeight="16" x14ac:dyDescent="0.2"/>
  <cols>
    <col min="1" max="1" width="12.1640625" bestFit="1" customWidth="1"/>
    <col min="3" max="3" width="32.5" customWidth="1"/>
  </cols>
  <sheetData>
    <row r="13" spans="1:3" ht="17" x14ac:dyDescent="0.2">
      <c r="A13" t="s">
        <v>20</v>
      </c>
      <c r="C13" t="s">
        <v>687</v>
      </c>
    </row>
    <row r="16" spans="1:3" ht="17" x14ac:dyDescent="0.2">
      <c r="A16">
        <v>43520</v>
      </c>
      <c r="B16" t="s">
        <v>554</v>
      </c>
      <c r="C16" t="s">
        <v>575</v>
      </c>
    </row>
    <row r="17" spans="1:3" ht="68" x14ac:dyDescent="0.2">
      <c r="A17">
        <v>43533</v>
      </c>
      <c r="B17" t="s">
        <v>711</v>
      </c>
      <c r="C17" t="s">
        <v>712</v>
      </c>
    </row>
  </sheetData>
  <pageMargins left="0.75" right="0.75" top="1" bottom="1" header="0.5" footer="0.5"/>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8"/>
  <sheetViews>
    <sheetView workbookViewId="0">
      <selection activeCell="A3" sqref="A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708</v>
      </c>
      <c r="B2" s="43" t="str">
        <f>IF(F2=0, IF(J2=0,"NONE","GIANO-B"),IF(J2=0,"HARPS-N","GIARPS"))</f>
        <v>GIARPS</v>
      </c>
      <c r="C2" s="43">
        <f>VLOOKUP(A2,'APPENDIX A'!$A$2:'APPENDIX A'!$E$524,3,0)</f>
        <v>2640</v>
      </c>
      <c r="D2" s="43">
        <f>VLOOKUP(A2,'APPENDIX A'!$A$2:'APPENDIX A'!$E$524,2,0)</f>
        <v>1</v>
      </c>
      <c r="E2" s="43">
        <f>IF(C2=0, 0,IF(D2=0,0,120+167+D2*(C2+37)))</f>
        <v>2964</v>
      </c>
      <c r="F2" s="43">
        <f>E2/3600</f>
        <v>0.82333333333333336</v>
      </c>
      <c r="G2" s="43">
        <f>VLOOKUP(A2,'APPENDIX A'!$A$2:'APPENDIX A'!$E$524,5,0)</f>
        <v>300</v>
      </c>
      <c r="H2" s="43">
        <f>VLOOKUP(A2,'APPENDIX A'!$A$2:'APPENDIX A'!$E$524,4,0)</f>
        <v>3</v>
      </c>
      <c r="I2" s="43">
        <f>H2*(180+2*G2)</f>
        <v>2340</v>
      </c>
      <c r="J2" s="43">
        <f>I2/3600</f>
        <v>0.65</v>
      </c>
      <c r="K2" s="44">
        <f>'Summary MARCH 2019'!G6</f>
        <v>0.83655092592592595</v>
      </c>
      <c r="L2" s="44">
        <f>TIME(U2,V2,0)</f>
        <v>0.87013888888888891</v>
      </c>
      <c r="M2" s="45" t="e">
        <f>VLOOKUP(A2,'APPENDIX C'!$A$2:'APPENDIX C'!$B$486,2,0)</f>
        <v>#N/A</v>
      </c>
      <c r="N2" s="46">
        <f>IF(MID(A2,1,2)="MP",0,IF(MID(A2,1,1)="M",F2,IF(A2="GATO01",F2/4,0)))</f>
        <v>0</v>
      </c>
      <c r="O2" s="46">
        <f>IF(MID(A2,1,2)="KP",F2,IF(A2="GATO01",(F2)/4,0))</f>
        <v>0</v>
      </c>
      <c r="P2" s="46">
        <f>IF(MID(A2,1,2)="SC",MAX(F2,J2),0)</f>
        <v>0</v>
      </c>
      <c r="Q2" s="46">
        <f>IF(MID(A2,1,2)="YO",MAX(F2,J2),0)</f>
        <v>0.82333333333333336</v>
      </c>
      <c r="R2" s="46">
        <f>IF(MID(A2,1,2)="AT",MAX(F2,J2),0)</f>
        <v>0</v>
      </c>
      <c r="S2" s="46">
        <f>IF(MID(A2,1,2)="GT",F2,0)</f>
        <v>0</v>
      </c>
      <c r="T2" s="46">
        <f t="shared" ref="T2:T6" si="0">IF(F2&lt;J2,HOUR(K2)+(MINUTE(K2)+(I2)/60)/60,HOUR(K2)+(MINUTE(K2)+(E2)/60)/60)</f>
        <v>20.89</v>
      </c>
      <c r="U2" s="43">
        <f>INT(T2)</f>
        <v>20</v>
      </c>
      <c r="V2" s="43">
        <f>ROUND(((T2-U2)*60),0)</f>
        <v>53</v>
      </c>
    </row>
    <row r="3" spans="1:22" x14ac:dyDescent="0.2">
      <c r="A3" s="49" t="s">
        <v>662</v>
      </c>
      <c r="B3" s="43" t="str">
        <f t="shared" ref="B3:B6" si="1">IF(F3=0, IF(J3=0,"NONE","GIANO-B"),IF(J3=0,"HARPS-N","GIARPS"))</f>
        <v>GIARPS</v>
      </c>
      <c r="C3" s="43">
        <f>VLOOKUP(A3,'APPENDIX A'!$A$2:'APPENDIX A'!$E$524,3,0)</f>
        <v>2640</v>
      </c>
      <c r="D3" s="43">
        <f>VLOOKUP(A3,'APPENDIX A'!$A$2:'APPENDIX A'!$E$524,2,0)</f>
        <v>1</v>
      </c>
      <c r="E3" s="43">
        <f t="shared" ref="E3:E6" si="2">IF(C3=0, 0,IF(D3=0,0,120+167+D3*(C3+37)))</f>
        <v>2964</v>
      </c>
      <c r="F3" s="43">
        <f t="shared" ref="F3:F6" si="3">E3/3600</f>
        <v>0.82333333333333336</v>
      </c>
      <c r="G3" s="43">
        <f>VLOOKUP(A3,'APPENDIX A'!$A$2:'APPENDIX A'!$E$524,5,0)</f>
        <v>300</v>
      </c>
      <c r="H3" s="43">
        <f>VLOOKUP(A3,'APPENDIX A'!$A$2:'APPENDIX A'!$E$524,4,0)</f>
        <v>3</v>
      </c>
      <c r="I3" s="43">
        <f t="shared" ref="I3:I6" si="4">H3*(180+2*G3)</f>
        <v>2340</v>
      </c>
      <c r="J3" s="43">
        <f t="shared" ref="J3:J6" si="5">I3/3600</f>
        <v>0.65</v>
      </c>
      <c r="K3" s="44">
        <f>L2</f>
        <v>0.87013888888888891</v>
      </c>
      <c r="L3" s="44">
        <f t="shared" ref="L3:L6" si="6">TIME(U3,V3,0)</f>
        <v>0.90416666666666667</v>
      </c>
      <c r="M3" s="45" t="str">
        <f>VLOOKUP(A3,'APPENDIX C'!$A$2:'APPENDIX C'!$B$486,2,0)</f>
        <v xml:space="preserve"> </v>
      </c>
      <c r="N3" s="46">
        <f t="shared" ref="N3:N6" si="7">IF(MID(A3,1,2)="MP",0,IF(MID(A3,1,1)="M",F3,IF(A3="GATO01",F3/4,0)))</f>
        <v>0</v>
      </c>
      <c r="O3" s="46">
        <f t="shared" ref="O3:O6" si="8">IF(MID(A3,1,2)="KP",F3,IF(A3="GATO01",(F3)/4,0))</f>
        <v>0</v>
      </c>
      <c r="P3" s="46">
        <f t="shared" ref="P3:P6" si="9">IF(MID(A3,1,2)="SC",MAX(F3,J3),0)</f>
        <v>0</v>
      </c>
      <c r="Q3" s="46">
        <f t="shared" ref="Q3:Q6" si="10">IF(MID(A3,1,2)="YO",MAX(F3,J3),0)</f>
        <v>0.82333333333333336</v>
      </c>
      <c r="R3" s="46">
        <f t="shared" ref="R3:R6" si="11">IF(MID(A3,1,2)="AT",MAX(F3,J3),0)</f>
        <v>0</v>
      </c>
      <c r="S3" s="46">
        <f t="shared" ref="S3:S6" si="12">IF(MID(A3,1,2)="GT",F3,0)</f>
        <v>0</v>
      </c>
      <c r="T3" s="46">
        <f t="shared" si="0"/>
        <v>21.706666666666667</v>
      </c>
      <c r="U3" s="43">
        <f t="shared" ref="U3:U6" si="13">INT(T3)</f>
        <v>21</v>
      </c>
      <c r="V3" s="43">
        <f t="shared" ref="V3:V6" si="14">ROUND(((T3-U3)*60),0)</f>
        <v>42</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6" si="15">L3</f>
        <v>0.90416666666666667</v>
      </c>
      <c r="L4" s="44">
        <f t="shared" si="6"/>
        <v>0.91805555555555562</v>
      </c>
      <c r="M4" s="45" t="str">
        <f>VLOOKUP(A4,'APPENDIX C'!$A$2:'APPENDIX C'!$B$486,2,0)</f>
        <v/>
      </c>
      <c r="N4" s="46">
        <f t="shared" si="7"/>
        <v>0</v>
      </c>
      <c r="O4" s="46">
        <f t="shared" si="8"/>
        <v>0</v>
      </c>
      <c r="P4" s="46">
        <f t="shared" si="9"/>
        <v>0</v>
      </c>
      <c r="Q4" s="46">
        <f t="shared" si="10"/>
        <v>0</v>
      </c>
      <c r="R4" s="46">
        <f t="shared" si="11"/>
        <v>0</v>
      </c>
      <c r="S4" s="46">
        <f t="shared" si="12"/>
        <v>0.34</v>
      </c>
      <c r="T4" s="46">
        <f t="shared" si="0"/>
        <v>22.04</v>
      </c>
      <c r="U4" s="43">
        <f t="shared" si="13"/>
        <v>22</v>
      </c>
      <c r="V4" s="43">
        <f t="shared" si="14"/>
        <v>2</v>
      </c>
    </row>
    <row r="5" spans="1:22"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0.91805555555555562</v>
      </c>
      <c r="L5" s="44">
        <f t="shared" si="6"/>
        <v>0.93194444444444446</v>
      </c>
      <c r="M5" s="45" t="str">
        <f>VLOOKUP(A5,'APPENDIX C'!$A$2:'APPENDIX C'!$B$486,2,0)</f>
        <v/>
      </c>
      <c r="N5" s="46">
        <f t="shared" si="7"/>
        <v>0</v>
      </c>
      <c r="O5" s="46">
        <f t="shared" si="8"/>
        <v>0</v>
      </c>
      <c r="P5" s="46">
        <f t="shared" si="9"/>
        <v>0</v>
      </c>
      <c r="Q5" s="46">
        <f t="shared" si="10"/>
        <v>0</v>
      </c>
      <c r="R5" s="46">
        <f t="shared" si="11"/>
        <v>0</v>
      </c>
      <c r="S5" s="46">
        <f t="shared" si="12"/>
        <v>0.34</v>
      </c>
      <c r="T5" s="46">
        <f t="shared" si="0"/>
        <v>22.373333333333335</v>
      </c>
      <c r="U5" s="43">
        <f t="shared" si="13"/>
        <v>22</v>
      </c>
      <c r="V5" s="43">
        <f t="shared" si="14"/>
        <v>22</v>
      </c>
    </row>
    <row r="6" spans="1:22"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0.93194444444444446</v>
      </c>
      <c r="L6" s="44">
        <f t="shared" si="6"/>
        <v>0.9458333333333333</v>
      </c>
      <c r="M6" s="45" t="str">
        <f>VLOOKUP(A6,'APPENDIX C'!$A$2:'APPENDIX C'!$B$486,2,0)</f>
        <v/>
      </c>
      <c r="N6" s="46">
        <f t="shared" si="7"/>
        <v>0</v>
      </c>
      <c r="O6" s="46">
        <f t="shared" si="8"/>
        <v>0</v>
      </c>
      <c r="P6" s="46">
        <f t="shared" si="9"/>
        <v>0</v>
      </c>
      <c r="Q6" s="46">
        <f t="shared" si="10"/>
        <v>0</v>
      </c>
      <c r="R6" s="46">
        <f t="shared" si="11"/>
        <v>0</v>
      </c>
      <c r="S6" s="46">
        <f t="shared" si="12"/>
        <v>0.34</v>
      </c>
      <c r="T6" s="46">
        <f t="shared" si="0"/>
        <v>22.706666666666667</v>
      </c>
      <c r="U6" s="43">
        <f t="shared" si="13"/>
        <v>22</v>
      </c>
      <c r="V6" s="43">
        <f t="shared" si="14"/>
        <v>42</v>
      </c>
    </row>
    <row r="7" spans="1:22" x14ac:dyDescent="0.2">
      <c r="A7" s="50" t="s">
        <v>547</v>
      </c>
      <c r="B7" s="43" t="str">
        <f t="shared" ref="B7" si="16">IF(F7=0, IF(J7=0,"NONE","GIANO-B"),IF(J7=0,"HARPS-N","GIARPS"))</f>
        <v>HARPS-N</v>
      </c>
      <c r="C7" s="43">
        <f>VLOOKUP(A7,'APPENDIX A'!$A$2:'APPENDIX A'!$E$524,3,0)</f>
        <v>900</v>
      </c>
      <c r="D7" s="43">
        <f>VLOOKUP(A7,'APPENDIX A'!$A$2:'APPENDIX A'!$E$524,2,0)</f>
        <v>1</v>
      </c>
      <c r="E7" s="43">
        <f t="shared" ref="E7" si="17">IF(C7=0, 0,IF(D7=0,0,120+167+D7*(C7+37)))</f>
        <v>1224</v>
      </c>
      <c r="F7" s="43">
        <f t="shared" ref="F7" si="18">E7/3600</f>
        <v>0.34</v>
      </c>
      <c r="G7" s="43">
        <f>VLOOKUP(A7,'APPENDIX A'!$A$2:'APPENDIX A'!$E$524,5,0)</f>
        <v>0</v>
      </c>
      <c r="H7" s="43">
        <f>VLOOKUP(A7,'APPENDIX A'!$A$2:'APPENDIX A'!$E$524,4,0)</f>
        <v>0</v>
      </c>
      <c r="I7" s="43">
        <f t="shared" ref="I7" si="19">H7*(180+2*G7)</f>
        <v>0</v>
      </c>
      <c r="J7" s="43">
        <f t="shared" ref="J7" si="20">I7/3600</f>
        <v>0</v>
      </c>
      <c r="K7" s="44">
        <f t="shared" ref="K7" si="21">L6</f>
        <v>0.9458333333333333</v>
      </c>
      <c r="L7" s="44">
        <f t="shared" ref="L7" si="22">TIME(U7,V7,0)</f>
        <v>0.95972222222222225</v>
      </c>
      <c r="M7" s="45" t="str">
        <f>VLOOKUP(A7,'APPENDIX C'!$A$2:'APPENDIX C'!$B$486,2,0)</f>
        <v/>
      </c>
      <c r="N7" s="46">
        <f t="shared" ref="N7" si="23">IF(MID(A7,1,2)="MP",0,IF(MID(A7,1,1)="M",F7,IF(A7="GATO01",F7/4,0)))</f>
        <v>0</v>
      </c>
      <c r="O7" s="46">
        <f t="shared" ref="O7" si="24">IF(MID(A7,1,2)="KP",F7,IF(A7="GATO01",(F7)/4,0))</f>
        <v>0</v>
      </c>
      <c r="P7" s="46">
        <f t="shared" ref="P7" si="25">IF(MID(A7,1,2)="SC",MAX(F7,J7),0)</f>
        <v>0</v>
      </c>
      <c r="Q7" s="46">
        <f t="shared" ref="Q7" si="26">IF(MID(A7,1,2)="YO",MAX(F7,J7),0)</f>
        <v>0</v>
      </c>
      <c r="R7" s="46">
        <f t="shared" ref="R7" si="27">IF(MID(A7,1,2)="AT",MAX(F7,J7),0)</f>
        <v>0</v>
      </c>
      <c r="S7" s="46">
        <f t="shared" ref="S7" si="28">IF(MID(A7,1,2)="GT",F7,0)</f>
        <v>0.34</v>
      </c>
      <c r="T7" s="46">
        <f t="shared" ref="T7" si="29">IF(F7&lt;J7,HOUR(K7)+(MINUTE(K7)+(I7)/60)/60,HOUR(K7)+(MINUTE(K7)+(E7)/60)/60)</f>
        <v>23.04</v>
      </c>
      <c r="U7" s="43">
        <f t="shared" ref="U7" si="30">INT(T7)</f>
        <v>23</v>
      </c>
      <c r="V7" s="43">
        <f t="shared" ref="V7" si="31">ROUND(((T7-U7)*60),0)</f>
        <v>2</v>
      </c>
    </row>
    <row r="8" spans="1:22" x14ac:dyDescent="0.2">
      <c r="A8" s="50" t="s">
        <v>547</v>
      </c>
      <c r="B8" s="43" t="str">
        <f t="shared" ref="B8:B28" si="32">IF(F8=0, IF(J8=0,"NONE","GIANO-B"),IF(J8=0,"HARPS-N","GIARPS"))</f>
        <v>HARPS-N</v>
      </c>
      <c r="C8" s="43">
        <f>VLOOKUP(A8,'APPENDIX A'!$A$2:'APPENDIX A'!$E$524,3,0)</f>
        <v>900</v>
      </c>
      <c r="D8" s="43">
        <f>VLOOKUP(A8,'APPENDIX A'!$A$2:'APPENDIX A'!$E$524,2,0)</f>
        <v>1</v>
      </c>
      <c r="E8" s="43">
        <f t="shared" ref="E8:E28" si="33">IF(C8=0, 0,IF(D8=0,0,120+167+D8*(C8+37)))</f>
        <v>1224</v>
      </c>
      <c r="F8" s="43">
        <f t="shared" ref="F8:F28" si="34">E8/3600</f>
        <v>0.34</v>
      </c>
      <c r="G8" s="43">
        <f>VLOOKUP(A8,'APPENDIX A'!$A$2:'APPENDIX A'!$E$524,5,0)</f>
        <v>0</v>
      </c>
      <c r="H8" s="43">
        <f>VLOOKUP(A8,'APPENDIX A'!$A$2:'APPENDIX A'!$E$524,4,0)</f>
        <v>0</v>
      </c>
      <c r="I8" s="43">
        <f t="shared" ref="I8:I28" si="35">H8*(180+2*G8)</f>
        <v>0</v>
      </c>
      <c r="J8" s="43">
        <f t="shared" ref="J8:J28" si="36">I8/3600</f>
        <v>0</v>
      </c>
      <c r="K8" s="44">
        <f t="shared" ref="K8:K28" si="37">L7</f>
        <v>0.95972222222222225</v>
      </c>
      <c r="L8" s="44">
        <f t="shared" ref="L8:L28" si="38">TIME(U8,V8,0)</f>
        <v>0.97361111111111109</v>
      </c>
      <c r="M8" s="45" t="str">
        <f>VLOOKUP(A8,'APPENDIX C'!$A$2:'APPENDIX C'!$B$486,2,0)</f>
        <v/>
      </c>
      <c r="N8" s="46">
        <f t="shared" ref="N8:N28" si="39">IF(MID(A8,1,2)="MP",0,IF(MID(A8,1,1)="M",F8,IF(A8="GATO01",F8/4,0)))</f>
        <v>0</v>
      </c>
      <c r="O8" s="46">
        <f t="shared" ref="O8:O28" si="40">IF(MID(A8,1,2)="KP",F8,IF(A8="GATO01",(F8)/4,0))</f>
        <v>0</v>
      </c>
      <c r="P8" s="46">
        <f t="shared" ref="P8:P28" si="41">IF(MID(A8,1,2)="SC",MAX(F8,J8),0)</f>
        <v>0</v>
      </c>
      <c r="Q8" s="46">
        <f t="shared" ref="Q8:Q28" si="42">IF(MID(A8,1,2)="YO",MAX(F8,J8),0)</f>
        <v>0</v>
      </c>
      <c r="R8" s="46">
        <f t="shared" ref="R8:R28" si="43">IF(MID(A8,1,2)="AT",MAX(F8,J8),0)</f>
        <v>0</v>
      </c>
      <c r="S8" s="46">
        <f t="shared" ref="S8:S28" si="44">IF(MID(A8,1,2)="GT",F8,0)</f>
        <v>0.34</v>
      </c>
      <c r="T8" s="46">
        <f t="shared" ref="T8:T28" si="45">IF(F8&lt;J8,HOUR(K8)+(MINUTE(K8)+(I8)/60)/60,HOUR(K8)+(MINUTE(K8)+(E8)/60)/60)</f>
        <v>23.373333333333335</v>
      </c>
      <c r="U8" s="43">
        <f t="shared" ref="U8:U28" si="46">INT(T8)</f>
        <v>23</v>
      </c>
      <c r="V8" s="43">
        <f t="shared" ref="V8:V28" si="47">ROUND(((T8-U8)*60),0)</f>
        <v>22</v>
      </c>
    </row>
    <row r="9" spans="1:22" x14ac:dyDescent="0.2">
      <c r="A9" s="50" t="s">
        <v>547</v>
      </c>
      <c r="B9" s="43" t="str">
        <f t="shared" si="32"/>
        <v>HARPS-N</v>
      </c>
      <c r="C9" s="43">
        <f>VLOOKUP(A9,'APPENDIX A'!$A$2:'APPENDIX A'!$E$524,3,0)</f>
        <v>900</v>
      </c>
      <c r="D9" s="43">
        <f>VLOOKUP(A9,'APPENDIX A'!$A$2:'APPENDIX A'!$E$524,2,0)</f>
        <v>1</v>
      </c>
      <c r="E9" s="43">
        <f t="shared" si="33"/>
        <v>1224</v>
      </c>
      <c r="F9" s="43">
        <f t="shared" si="34"/>
        <v>0.34</v>
      </c>
      <c r="G9" s="43">
        <f>VLOOKUP(A9,'APPENDIX A'!$A$2:'APPENDIX A'!$E$524,5,0)</f>
        <v>0</v>
      </c>
      <c r="H9" s="43">
        <f>VLOOKUP(A9,'APPENDIX A'!$A$2:'APPENDIX A'!$E$524,4,0)</f>
        <v>0</v>
      </c>
      <c r="I9" s="43">
        <f t="shared" si="35"/>
        <v>0</v>
      </c>
      <c r="J9" s="43">
        <f t="shared" si="36"/>
        <v>0</v>
      </c>
      <c r="K9" s="44">
        <f t="shared" si="37"/>
        <v>0.97361111111111109</v>
      </c>
      <c r="L9" s="44">
        <f t="shared" si="38"/>
        <v>0.98749999999999993</v>
      </c>
      <c r="M9" s="45" t="str">
        <f>VLOOKUP(A9,'APPENDIX C'!$A$2:'APPENDIX C'!$B$486,2,0)</f>
        <v/>
      </c>
      <c r="N9" s="46">
        <f t="shared" si="39"/>
        <v>0</v>
      </c>
      <c r="O9" s="46">
        <f t="shared" si="40"/>
        <v>0</v>
      </c>
      <c r="P9" s="46">
        <f t="shared" si="41"/>
        <v>0</v>
      </c>
      <c r="Q9" s="46">
        <f t="shared" si="42"/>
        <v>0</v>
      </c>
      <c r="R9" s="46">
        <f t="shared" si="43"/>
        <v>0</v>
      </c>
      <c r="S9" s="46">
        <f t="shared" si="44"/>
        <v>0.34</v>
      </c>
      <c r="T9" s="46">
        <f t="shared" si="45"/>
        <v>23.706666666666667</v>
      </c>
      <c r="U9" s="43">
        <f t="shared" si="46"/>
        <v>23</v>
      </c>
      <c r="V9" s="43">
        <f t="shared" si="47"/>
        <v>42</v>
      </c>
    </row>
    <row r="10" spans="1:22" x14ac:dyDescent="0.2">
      <c r="A10" s="50" t="s">
        <v>547</v>
      </c>
      <c r="B10" s="43" t="str">
        <f t="shared" si="32"/>
        <v>HARPS-N</v>
      </c>
      <c r="C10" s="43">
        <f>VLOOKUP(A10,'APPENDIX A'!$A$2:'APPENDIX A'!$E$524,3,0)</f>
        <v>900</v>
      </c>
      <c r="D10" s="43">
        <f>VLOOKUP(A10,'APPENDIX A'!$A$2:'APPENDIX A'!$E$524,2,0)</f>
        <v>1</v>
      </c>
      <c r="E10" s="43">
        <f t="shared" si="33"/>
        <v>1224</v>
      </c>
      <c r="F10" s="43">
        <f t="shared" si="34"/>
        <v>0.34</v>
      </c>
      <c r="G10" s="43">
        <f>VLOOKUP(A10,'APPENDIX A'!$A$2:'APPENDIX A'!$E$524,5,0)</f>
        <v>0</v>
      </c>
      <c r="H10" s="43">
        <f>VLOOKUP(A10,'APPENDIX A'!$A$2:'APPENDIX A'!$E$524,4,0)</f>
        <v>0</v>
      </c>
      <c r="I10" s="43">
        <f t="shared" si="35"/>
        <v>0</v>
      </c>
      <c r="J10" s="43">
        <f t="shared" si="36"/>
        <v>0</v>
      </c>
      <c r="K10" s="44">
        <f t="shared" si="37"/>
        <v>0.98749999999999993</v>
      </c>
      <c r="L10" s="44">
        <f t="shared" si="38"/>
        <v>1.388888888888884E-3</v>
      </c>
      <c r="M10" s="45" t="str">
        <f>VLOOKUP(A10,'APPENDIX C'!$A$2:'APPENDIX C'!$B$486,2,0)</f>
        <v/>
      </c>
      <c r="N10" s="46">
        <f t="shared" si="39"/>
        <v>0</v>
      </c>
      <c r="O10" s="46">
        <f t="shared" si="40"/>
        <v>0</v>
      </c>
      <c r="P10" s="46">
        <f t="shared" si="41"/>
        <v>0</v>
      </c>
      <c r="Q10" s="46">
        <f t="shared" si="42"/>
        <v>0</v>
      </c>
      <c r="R10" s="46">
        <f t="shared" si="43"/>
        <v>0</v>
      </c>
      <c r="S10" s="46">
        <f t="shared" si="44"/>
        <v>0.34</v>
      </c>
      <c r="T10" s="46">
        <f t="shared" si="45"/>
        <v>24.04</v>
      </c>
      <c r="U10" s="43">
        <f t="shared" si="46"/>
        <v>24</v>
      </c>
      <c r="V10" s="43">
        <f t="shared" si="47"/>
        <v>2</v>
      </c>
    </row>
    <row r="11" spans="1:22" x14ac:dyDescent="0.2">
      <c r="A11" s="50" t="s">
        <v>547</v>
      </c>
      <c r="B11" s="43" t="str">
        <f t="shared" si="32"/>
        <v>HARPS-N</v>
      </c>
      <c r="C11" s="43">
        <f>VLOOKUP(A11,'APPENDIX A'!$A$2:'APPENDIX A'!$E$524,3,0)</f>
        <v>900</v>
      </c>
      <c r="D11" s="43">
        <f>VLOOKUP(A11,'APPENDIX A'!$A$2:'APPENDIX A'!$E$524,2,0)</f>
        <v>1</v>
      </c>
      <c r="E11" s="43">
        <f t="shared" si="33"/>
        <v>1224</v>
      </c>
      <c r="F11" s="43">
        <f t="shared" si="34"/>
        <v>0.34</v>
      </c>
      <c r="G11" s="43">
        <f>VLOOKUP(A11,'APPENDIX A'!$A$2:'APPENDIX A'!$E$524,5,0)</f>
        <v>0</v>
      </c>
      <c r="H11" s="43">
        <f>VLOOKUP(A11,'APPENDIX A'!$A$2:'APPENDIX A'!$E$524,4,0)</f>
        <v>0</v>
      </c>
      <c r="I11" s="43">
        <f t="shared" si="35"/>
        <v>0</v>
      </c>
      <c r="J11" s="43">
        <f t="shared" si="36"/>
        <v>0</v>
      </c>
      <c r="K11" s="44">
        <f t="shared" si="37"/>
        <v>1.388888888888884E-3</v>
      </c>
      <c r="L11" s="44">
        <f t="shared" si="38"/>
        <v>1.5277777777777777E-2</v>
      </c>
      <c r="M11" s="45" t="str">
        <f>VLOOKUP(A11,'APPENDIX C'!$A$2:'APPENDIX C'!$B$486,2,0)</f>
        <v/>
      </c>
      <c r="N11" s="46">
        <f t="shared" si="39"/>
        <v>0</v>
      </c>
      <c r="O11" s="46">
        <f t="shared" si="40"/>
        <v>0</v>
      </c>
      <c r="P11" s="46">
        <f t="shared" si="41"/>
        <v>0</v>
      </c>
      <c r="Q11" s="46">
        <f t="shared" si="42"/>
        <v>0</v>
      </c>
      <c r="R11" s="46">
        <f t="shared" si="43"/>
        <v>0</v>
      </c>
      <c r="S11" s="46">
        <f t="shared" si="44"/>
        <v>0.34</v>
      </c>
      <c r="T11" s="46">
        <f t="shared" si="45"/>
        <v>0.37333333333333329</v>
      </c>
      <c r="U11" s="43">
        <f t="shared" si="46"/>
        <v>0</v>
      </c>
      <c r="V11" s="43">
        <f t="shared" si="47"/>
        <v>22</v>
      </c>
    </row>
    <row r="12" spans="1:22" x14ac:dyDescent="0.2">
      <c r="A12" s="49" t="s">
        <v>651</v>
      </c>
      <c r="B12" s="43" t="str">
        <f t="shared" si="32"/>
        <v>HARPS-N</v>
      </c>
      <c r="C12" s="43">
        <f>VLOOKUP(A12,'APPENDIX A'!$A$2:'APPENDIX A'!$E$524,3,0)</f>
        <v>1200</v>
      </c>
      <c r="D12" s="43">
        <f>VLOOKUP(A12,'APPENDIX A'!$A$2:'APPENDIX A'!$E$524,2,0)</f>
        <v>1</v>
      </c>
      <c r="E12" s="43">
        <f t="shared" si="33"/>
        <v>1524</v>
      </c>
      <c r="F12" s="43">
        <f t="shared" si="34"/>
        <v>0.42333333333333334</v>
      </c>
      <c r="G12" s="43">
        <f>VLOOKUP(A12,'APPENDIX A'!$A$2:'APPENDIX A'!$E$524,5,0)</f>
        <v>0</v>
      </c>
      <c r="H12" s="43">
        <f>VLOOKUP(A12,'APPENDIX A'!$A$2:'APPENDIX A'!$E$524,4,0)</f>
        <v>0</v>
      </c>
      <c r="I12" s="43">
        <f t="shared" si="35"/>
        <v>0</v>
      </c>
      <c r="J12" s="43">
        <f t="shared" si="36"/>
        <v>0</v>
      </c>
      <c r="K12" s="44">
        <f t="shared" si="37"/>
        <v>1.5277777777777777E-2</v>
      </c>
      <c r="L12" s="44">
        <f t="shared" si="38"/>
        <v>3.2638888888888891E-2</v>
      </c>
      <c r="M12" s="45" t="str">
        <f>VLOOKUP(A12,'APPENDIX C'!$A$2:'APPENDIX C'!$B$486,2,0)</f>
        <v xml:space="preserve"> </v>
      </c>
      <c r="N12" s="46">
        <f t="shared" si="39"/>
        <v>0.42333333333333334</v>
      </c>
      <c r="O12" s="46">
        <f t="shared" si="40"/>
        <v>0</v>
      </c>
      <c r="P12" s="46">
        <f t="shared" si="41"/>
        <v>0</v>
      </c>
      <c r="Q12" s="46">
        <f t="shared" si="42"/>
        <v>0</v>
      </c>
      <c r="R12" s="46">
        <f t="shared" si="43"/>
        <v>0</v>
      </c>
      <c r="S12" s="46">
        <f t="shared" si="44"/>
        <v>0</v>
      </c>
      <c r="T12" s="46">
        <f t="shared" si="45"/>
        <v>0.78999999999999992</v>
      </c>
      <c r="U12" s="43">
        <f t="shared" si="46"/>
        <v>0</v>
      </c>
      <c r="V12" s="43">
        <f t="shared" si="47"/>
        <v>47</v>
      </c>
    </row>
    <row r="13" spans="1:22" x14ac:dyDescent="0.2">
      <c r="A13" s="49" t="s">
        <v>342</v>
      </c>
      <c r="B13" s="43" t="str">
        <f t="shared" si="32"/>
        <v>HARPS-N</v>
      </c>
      <c r="C13" s="43">
        <f>VLOOKUP(A13,'APPENDIX A'!$A$2:'APPENDIX A'!$E$524,3,0)</f>
        <v>900</v>
      </c>
      <c r="D13" s="43">
        <f>VLOOKUP(A13,'APPENDIX A'!$A$2:'APPENDIX A'!$E$524,2,0)</f>
        <v>1</v>
      </c>
      <c r="E13" s="43">
        <f t="shared" si="33"/>
        <v>1224</v>
      </c>
      <c r="F13" s="43">
        <f t="shared" si="34"/>
        <v>0.34</v>
      </c>
      <c r="G13" s="43">
        <f>VLOOKUP(A13,'APPENDIX A'!$A$2:'APPENDIX A'!$E$524,5,0)</f>
        <v>0</v>
      </c>
      <c r="H13" s="43">
        <f>VLOOKUP(A13,'APPENDIX A'!$A$2:'APPENDIX A'!$E$524,4,0)</f>
        <v>0</v>
      </c>
      <c r="I13" s="43">
        <f t="shared" si="35"/>
        <v>0</v>
      </c>
      <c r="J13" s="43">
        <f t="shared" si="36"/>
        <v>0</v>
      </c>
      <c r="K13" s="44">
        <f t="shared" si="37"/>
        <v>3.2638888888888891E-2</v>
      </c>
      <c r="L13" s="44">
        <f t="shared" si="38"/>
        <v>4.6527777777777779E-2</v>
      </c>
      <c r="M13" s="45" t="str">
        <f>VLOOKUP(A13,'APPENDIX C'!$A$2:'APPENDIX C'!$B$486,2,0)</f>
        <v xml:space="preserve"> </v>
      </c>
      <c r="N13" s="46">
        <f t="shared" si="39"/>
        <v>0</v>
      </c>
      <c r="O13" s="46">
        <f t="shared" si="40"/>
        <v>0</v>
      </c>
      <c r="P13" s="46">
        <f t="shared" si="41"/>
        <v>0</v>
      </c>
      <c r="Q13" s="46">
        <f t="shared" si="42"/>
        <v>0</v>
      </c>
      <c r="R13" s="46">
        <f t="shared" si="43"/>
        <v>0</v>
      </c>
      <c r="S13" s="46">
        <f t="shared" si="44"/>
        <v>0</v>
      </c>
      <c r="T13" s="46">
        <f t="shared" si="45"/>
        <v>1.1233333333333335</v>
      </c>
      <c r="U13" s="43">
        <f t="shared" si="46"/>
        <v>1</v>
      </c>
      <c r="V13" s="43">
        <f t="shared" si="47"/>
        <v>7</v>
      </c>
    </row>
    <row r="14" spans="1:22" x14ac:dyDescent="0.2">
      <c r="A14" s="49" t="s">
        <v>564</v>
      </c>
      <c r="B14" s="43" t="str">
        <f t="shared" si="32"/>
        <v>GIARPS</v>
      </c>
      <c r="C14" s="43">
        <f>VLOOKUP(A14,'APPENDIX A'!$A$2:'APPENDIX A'!$E$524,3,0)</f>
        <v>180</v>
      </c>
      <c r="D14" s="43">
        <f>VLOOKUP(A14,'APPENDIX A'!$A$2:'APPENDIX A'!$E$524,2,0)</f>
        <v>3</v>
      </c>
      <c r="E14" s="43">
        <f t="shared" si="33"/>
        <v>938</v>
      </c>
      <c r="F14" s="43">
        <f t="shared" si="34"/>
        <v>0.26055555555555554</v>
      </c>
      <c r="G14" s="43">
        <f>VLOOKUP(A14,'APPENDIX A'!$A$2:'APPENDIX A'!$E$524,5,0)</f>
        <v>300</v>
      </c>
      <c r="H14" s="43">
        <f>VLOOKUP(A14,'APPENDIX A'!$A$2:'APPENDIX A'!$E$524,4,0)</f>
        <v>1</v>
      </c>
      <c r="I14" s="43">
        <f t="shared" si="35"/>
        <v>780</v>
      </c>
      <c r="J14" s="43">
        <f t="shared" si="36"/>
        <v>0.21666666666666667</v>
      </c>
      <c r="K14" s="44">
        <f t="shared" si="37"/>
        <v>4.6527777777777779E-2</v>
      </c>
      <c r="L14" s="44">
        <f t="shared" si="38"/>
        <v>5.7638888888888885E-2</v>
      </c>
      <c r="M14" s="45" t="str">
        <f>VLOOKUP(A14,'APPENDIX C'!$A$2:'APPENDIX C'!$B$486,2,0)</f>
        <v xml:space="preserve"> </v>
      </c>
      <c r="N14" s="46">
        <f t="shared" si="39"/>
        <v>0</v>
      </c>
      <c r="O14" s="46">
        <f t="shared" si="40"/>
        <v>0</v>
      </c>
      <c r="P14" s="46">
        <f t="shared" si="41"/>
        <v>0</v>
      </c>
      <c r="Q14" s="46">
        <f t="shared" si="42"/>
        <v>0.26055555555555554</v>
      </c>
      <c r="R14" s="46">
        <f t="shared" si="43"/>
        <v>0</v>
      </c>
      <c r="S14" s="46">
        <f t="shared" si="44"/>
        <v>0</v>
      </c>
      <c r="T14" s="46">
        <f t="shared" si="45"/>
        <v>1.3772222222222221</v>
      </c>
      <c r="U14" s="43">
        <f t="shared" si="46"/>
        <v>1</v>
      </c>
      <c r="V14" s="43">
        <f t="shared" si="47"/>
        <v>23</v>
      </c>
    </row>
    <row r="15" spans="1:22" x14ac:dyDescent="0.2">
      <c r="A15" s="49" t="s">
        <v>692</v>
      </c>
      <c r="B15" s="43" t="str">
        <f t="shared" si="32"/>
        <v>HARPS-N</v>
      </c>
      <c r="C15" s="43">
        <f>VLOOKUP(A15,'APPENDIX A'!$A$2:'APPENDIX A'!$E$524,3,0)</f>
        <v>1200</v>
      </c>
      <c r="D15" s="43">
        <f>VLOOKUP(A15,'APPENDIX A'!$A$2:'APPENDIX A'!$E$524,2,0)</f>
        <v>1</v>
      </c>
      <c r="E15" s="43">
        <f t="shared" si="33"/>
        <v>1524</v>
      </c>
      <c r="F15" s="43">
        <f t="shared" si="34"/>
        <v>0.42333333333333334</v>
      </c>
      <c r="G15" s="43">
        <f>VLOOKUP(A15,'APPENDIX A'!$A$2:'APPENDIX A'!$E$524,5,0)</f>
        <v>300</v>
      </c>
      <c r="H15" s="43">
        <f>VLOOKUP(A15,'APPENDIX A'!$A$2:'APPENDIX A'!$E$524,4,0)</f>
        <v>0</v>
      </c>
      <c r="I15" s="43">
        <f t="shared" si="35"/>
        <v>0</v>
      </c>
      <c r="J15" s="43">
        <f t="shared" si="36"/>
        <v>0</v>
      </c>
      <c r="K15" s="44">
        <f t="shared" si="37"/>
        <v>5.7638888888888885E-2</v>
      </c>
      <c r="L15" s="44">
        <f t="shared" si="38"/>
        <v>7.4999999999999997E-2</v>
      </c>
      <c r="M15" s="45" t="str">
        <f>VLOOKUP(A15,'APPENDIX C'!$A$2:'APPENDIX C'!$B$486,2,0)</f>
        <v xml:space="preserve"> </v>
      </c>
      <c r="N15" s="46">
        <f t="shared" si="39"/>
        <v>0</v>
      </c>
      <c r="O15" s="46">
        <f t="shared" si="40"/>
        <v>0</v>
      </c>
      <c r="P15" s="46">
        <f t="shared" si="41"/>
        <v>0</v>
      </c>
      <c r="Q15" s="46">
        <f t="shared" si="42"/>
        <v>0.42333333333333334</v>
      </c>
      <c r="R15" s="46">
        <f t="shared" si="43"/>
        <v>0</v>
      </c>
      <c r="S15" s="46">
        <f t="shared" si="44"/>
        <v>0</v>
      </c>
      <c r="T15" s="46">
        <f t="shared" si="45"/>
        <v>1.8066666666666666</v>
      </c>
      <c r="U15" s="43">
        <f t="shared" si="46"/>
        <v>1</v>
      </c>
      <c r="V15" s="43">
        <f t="shared" si="47"/>
        <v>48</v>
      </c>
    </row>
    <row r="16" spans="1:22" x14ac:dyDescent="0.2">
      <c r="A16" s="50" t="s">
        <v>547</v>
      </c>
      <c r="B16" s="43" t="str">
        <f t="shared" si="32"/>
        <v>HARPS-N</v>
      </c>
      <c r="C16" s="43">
        <f>VLOOKUP(A16,'APPENDIX A'!$A$2:'APPENDIX A'!$E$524,3,0)</f>
        <v>900</v>
      </c>
      <c r="D16" s="43">
        <f>VLOOKUP(A16,'APPENDIX A'!$A$2:'APPENDIX A'!$E$524,2,0)</f>
        <v>1</v>
      </c>
      <c r="E16" s="43">
        <f t="shared" si="33"/>
        <v>1224</v>
      </c>
      <c r="F16" s="43">
        <f t="shared" si="34"/>
        <v>0.34</v>
      </c>
      <c r="G16" s="43">
        <f>VLOOKUP(A16,'APPENDIX A'!$A$2:'APPENDIX A'!$E$524,5,0)</f>
        <v>0</v>
      </c>
      <c r="H16" s="43">
        <f>VLOOKUP(A16,'APPENDIX A'!$A$2:'APPENDIX A'!$E$524,4,0)</f>
        <v>0</v>
      </c>
      <c r="I16" s="43">
        <f t="shared" si="35"/>
        <v>0</v>
      </c>
      <c r="J16" s="43">
        <f t="shared" si="36"/>
        <v>0</v>
      </c>
      <c r="K16" s="44">
        <f t="shared" si="37"/>
        <v>7.4999999999999997E-2</v>
      </c>
      <c r="L16" s="44">
        <f t="shared" si="38"/>
        <v>8.8888888888888892E-2</v>
      </c>
      <c r="M16" s="45" t="str">
        <f>VLOOKUP(A16,'APPENDIX C'!$A$2:'APPENDIX C'!$B$486,2,0)</f>
        <v/>
      </c>
      <c r="N16" s="46">
        <f t="shared" si="39"/>
        <v>0</v>
      </c>
      <c r="O16" s="46">
        <f t="shared" si="40"/>
        <v>0</v>
      </c>
      <c r="P16" s="46">
        <f t="shared" si="41"/>
        <v>0</v>
      </c>
      <c r="Q16" s="46">
        <f t="shared" si="42"/>
        <v>0</v>
      </c>
      <c r="R16" s="46">
        <f t="shared" si="43"/>
        <v>0</v>
      </c>
      <c r="S16" s="46">
        <f t="shared" si="44"/>
        <v>0.34</v>
      </c>
      <c r="T16" s="46">
        <f t="shared" si="45"/>
        <v>2.14</v>
      </c>
      <c r="U16" s="43">
        <f t="shared" si="46"/>
        <v>2</v>
      </c>
      <c r="V16" s="43">
        <f t="shared" si="47"/>
        <v>8</v>
      </c>
    </row>
    <row r="17" spans="1:22" x14ac:dyDescent="0.2">
      <c r="A17" s="50" t="s">
        <v>547</v>
      </c>
      <c r="B17" s="43" t="str">
        <f t="shared" si="32"/>
        <v>HARPS-N</v>
      </c>
      <c r="C17" s="43">
        <f>VLOOKUP(A17,'APPENDIX A'!$A$2:'APPENDIX A'!$E$524,3,0)</f>
        <v>900</v>
      </c>
      <c r="D17" s="43">
        <f>VLOOKUP(A17,'APPENDIX A'!$A$2:'APPENDIX A'!$E$524,2,0)</f>
        <v>1</v>
      </c>
      <c r="E17" s="43">
        <f t="shared" si="33"/>
        <v>1224</v>
      </c>
      <c r="F17" s="43">
        <f t="shared" si="34"/>
        <v>0.34</v>
      </c>
      <c r="G17" s="43">
        <f>VLOOKUP(A17,'APPENDIX A'!$A$2:'APPENDIX A'!$E$524,5,0)</f>
        <v>0</v>
      </c>
      <c r="H17" s="43">
        <f>VLOOKUP(A17,'APPENDIX A'!$A$2:'APPENDIX A'!$E$524,4,0)</f>
        <v>0</v>
      </c>
      <c r="I17" s="43">
        <f t="shared" si="35"/>
        <v>0</v>
      </c>
      <c r="J17" s="43">
        <f t="shared" si="36"/>
        <v>0</v>
      </c>
      <c r="K17" s="44">
        <f t="shared" si="37"/>
        <v>8.8888888888888892E-2</v>
      </c>
      <c r="L17" s="44">
        <f t="shared" si="38"/>
        <v>0.10277777777777779</v>
      </c>
      <c r="M17" s="45" t="str">
        <f>VLOOKUP(A17,'APPENDIX C'!$A$2:'APPENDIX C'!$B$486,2,0)</f>
        <v/>
      </c>
      <c r="N17" s="46">
        <f t="shared" si="39"/>
        <v>0</v>
      </c>
      <c r="O17" s="46">
        <f t="shared" si="40"/>
        <v>0</v>
      </c>
      <c r="P17" s="46">
        <f t="shared" si="41"/>
        <v>0</v>
      </c>
      <c r="Q17" s="46">
        <f t="shared" si="42"/>
        <v>0</v>
      </c>
      <c r="R17" s="46">
        <f t="shared" si="43"/>
        <v>0</v>
      </c>
      <c r="S17" s="46">
        <f t="shared" si="44"/>
        <v>0.34</v>
      </c>
      <c r="T17" s="46">
        <f t="shared" si="45"/>
        <v>2.4733333333333332</v>
      </c>
      <c r="U17" s="43">
        <f t="shared" si="46"/>
        <v>2</v>
      </c>
      <c r="V17" s="43">
        <f t="shared" si="47"/>
        <v>28</v>
      </c>
    </row>
    <row r="18" spans="1:22" x14ac:dyDescent="0.2">
      <c r="A18" s="50" t="s">
        <v>547</v>
      </c>
      <c r="B18" s="43" t="str">
        <f t="shared" si="32"/>
        <v>HARPS-N</v>
      </c>
      <c r="C18" s="43">
        <f>VLOOKUP(A18,'APPENDIX A'!$A$2:'APPENDIX A'!$E$524,3,0)</f>
        <v>900</v>
      </c>
      <c r="D18" s="43">
        <f>VLOOKUP(A18,'APPENDIX A'!$A$2:'APPENDIX A'!$E$524,2,0)</f>
        <v>1</v>
      </c>
      <c r="E18" s="43">
        <f t="shared" si="33"/>
        <v>1224</v>
      </c>
      <c r="F18" s="43">
        <f t="shared" si="34"/>
        <v>0.34</v>
      </c>
      <c r="G18" s="43">
        <f>VLOOKUP(A18,'APPENDIX A'!$A$2:'APPENDIX A'!$E$524,5,0)</f>
        <v>0</v>
      </c>
      <c r="H18" s="43">
        <f>VLOOKUP(A18,'APPENDIX A'!$A$2:'APPENDIX A'!$E$524,4,0)</f>
        <v>0</v>
      </c>
      <c r="I18" s="43">
        <f t="shared" si="35"/>
        <v>0</v>
      </c>
      <c r="J18" s="43">
        <f t="shared" si="36"/>
        <v>0</v>
      </c>
      <c r="K18" s="44">
        <f t="shared" si="37"/>
        <v>0.10277777777777779</v>
      </c>
      <c r="L18" s="44">
        <f t="shared" si="38"/>
        <v>0.11666666666666665</v>
      </c>
      <c r="M18" s="45" t="str">
        <f>VLOOKUP(A18,'APPENDIX C'!$A$2:'APPENDIX C'!$B$486,2,0)</f>
        <v/>
      </c>
      <c r="N18" s="46">
        <f t="shared" si="39"/>
        <v>0</v>
      </c>
      <c r="O18" s="46">
        <f t="shared" si="40"/>
        <v>0</v>
      </c>
      <c r="P18" s="46">
        <f t="shared" si="41"/>
        <v>0</v>
      </c>
      <c r="Q18" s="46">
        <f t="shared" si="42"/>
        <v>0</v>
      </c>
      <c r="R18" s="46">
        <f t="shared" si="43"/>
        <v>0</v>
      </c>
      <c r="S18" s="46">
        <f t="shared" si="44"/>
        <v>0.34</v>
      </c>
      <c r="T18" s="46">
        <f t="shared" si="45"/>
        <v>2.8066666666666666</v>
      </c>
      <c r="U18" s="43">
        <f t="shared" si="46"/>
        <v>2</v>
      </c>
      <c r="V18" s="43">
        <f t="shared" si="47"/>
        <v>48</v>
      </c>
    </row>
    <row r="19" spans="1:22" x14ac:dyDescent="0.2">
      <c r="A19" s="50" t="s">
        <v>547</v>
      </c>
      <c r="B19" s="43" t="str">
        <f t="shared" si="32"/>
        <v>HARPS-N</v>
      </c>
      <c r="C19" s="43">
        <f>VLOOKUP(A19,'APPENDIX A'!$A$2:'APPENDIX A'!$E$524,3,0)</f>
        <v>900</v>
      </c>
      <c r="D19" s="43">
        <f>VLOOKUP(A19,'APPENDIX A'!$A$2:'APPENDIX A'!$E$524,2,0)</f>
        <v>1</v>
      </c>
      <c r="E19" s="43">
        <f t="shared" si="33"/>
        <v>1224</v>
      </c>
      <c r="F19" s="43">
        <f t="shared" si="34"/>
        <v>0.34</v>
      </c>
      <c r="G19" s="43">
        <f>VLOOKUP(A19,'APPENDIX A'!$A$2:'APPENDIX A'!$E$524,5,0)</f>
        <v>0</v>
      </c>
      <c r="H19" s="43">
        <f>VLOOKUP(A19,'APPENDIX A'!$A$2:'APPENDIX A'!$E$524,4,0)</f>
        <v>0</v>
      </c>
      <c r="I19" s="43">
        <f t="shared" si="35"/>
        <v>0</v>
      </c>
      <c r="J19" s="43">
        <f t="shared" si="36"/>
        <v>0</v>
      </c>
      <c r="K19" s="44">
        <f t="shared" si="37"/>
        <v>0.11666666666666665</v>
      </c>
      <c r="L19" s="44">
        <f t="shared" si="38"/>
        <v>0.13055555555555556</v>
      </c>
      <c r="M19" s="45" t="str">
        <f>VLOOKUP(A19,'APPENDIX C'!$A$2:'APPENDIX C'!$B$486,2,0)</f>
        <v/>
      </c>
      <c r="N19" s="46">
        <f t="shared" si="39"/>
        <v>0</v>
      </c>
      <c r="O19" s="46">
        <f t="shared" si="40"/>
        <v>0</v>
      </c>
      <c r="P19" s="46">
        <f t="shared" si="41"/>
        <v>0</v>
      </c>
      <c r="Q19" s="46">
        <f t="shared" si="42"/>
        <v>0</v>
      </c>
      <c r="R19" s="46">
        <f t="shared" si="43"/>
        <v>0</v>
      </c>
      <c r="S19" s="46">
        <f t="shared" si="44"/>
        <v>0.34</v>
      </c>
      <c r="T19" s="46">
        <f t="shared" si="45"/>
        <v>3.14</v>
      </c>
      <c r="U19" s="43">
        <f t="shared" si="46"/>
        <v>3</v>
      </c>
      <c r="V19" s="43">
        <f t="shared" si="47"/>
        <v>8</v>
      </c>
    </row>
    <row r="20" spans="1:22" x14ac:dyDescent="0.2">
      <c r="A20" s="50" t="s">
        <v>547</v>
      </c>
      <c r="B20" s="43" t="str">
        <f t="shared" si="32"/>
        <v>HARPS-N</v>
      </c>
      <c r="C20" s="43">
        <f>VLOOKUP(A20,'APPENDIX A'!$A$2:'APPENDIX A'!$E$524,3,0)</f>
        <v>900</v>
      </c>
      <c r="D20" s="43">
        <f>VLOOKUP(A20,'APPENDIX A'!$A$2:'APPENDIX A'!$E$524,2,0)</f>
        <v>1</v>
      </c>
      <c r="E20" s="43">
        <f t="shared" si="33"/>
        <v>1224</v>
      </c>
      <c r="F20" s="43">
        <f t="shared" si="34"/>
        <v>0.34</v>
      </c>
      <c r="G20" s="43">
        <f>VLOOKUP(A20,'APPENDIX A'!$A$2:'APPENDIX A'!$E$524,5,0)</f>
        <v>0</v>
      </c>
      <c r="H20" s="43">
        <f>VLOOKUP(A20,'APPENDIX A'!$A$2:'APPENDIX A'!$E$524,4,0)</f>
        <v>0</v>
      </c>
      <c r="I20" s="43">
        <f t="shared" si="35"/>
        <v>0</v>
      </c>
      <c r="J20" s="43">
        <f t="shared" si="36"/>
        <v>0</v>
      </c>
      <c r="K20" s="44">
        <f t="shared" si="37"/>
        <v>0.13055555555555556</v>
      </c>
      <c r="L20" s="44">
        <f t="shared" si="38"/>
        <v>0.14444444444444446</v>
      </c>
      <c r="M20" s="45" t="str">
        <f>VLOOKUP(A20,'APPENDIX C'!$A$2:'APPENDIX C'!$B$486,2,0)</f>
        <v/>
      </c>
      <c r="N20" s="46">
        <f t="shared" si="39"/>
        <v>0</v>
      </c>
      <c r="O20" s="46">
        <f t="shared" si="40"/>
        <v>0</v>
      </c>
      <c r="P20" s="46">
        <f t="shared" si="41"/>
        <v>0</v>
      </c>
      <c r="Q20" s="46">
        <f t="shared" si="42"/>
        <v>0</v>
      </c>
      <c r="R20" s="46">
        <f t="shared" si="43"/>
        <v>0</v>
      </c>
      <c r="S20" s="46">
        <f t="shared" si="44"/>
        <v>0.34</v>
      </c>
      <c r="T20" s="46">
        <f t="shared" si="45"/>
        <v>3.4733333333333332</v>
      </c>
      <c r="U20" s="43">
        <f t="shared" si="46"/>
        <v>3</v>
      </c>
      <c r="V20" s="43">
        <f t="shared" si="47"/>
        <v>28</v>
      </c>
    </row>
    <row r="21" spans="1:22" x14ac:dyDescent="0.2">
      <c r="A21" s="50" t="s">
        <v>547</v>
      </c>
      <c r="B21" s="43" t="str">
        <f t="shared" si="32"/>
        <v>HARPS-N</v>
      </c>
      <c r="C21" s="43">
        <f>VLOOKUP(A21,'APPENDIX A'!$A$2:'APPENDIX A'!$E$524,3,0)</f>
        <v>900</v>
      </c>
      <c r="D21" s="43">
        <f>VLOOKUP(A21,'APPENDIX A'!$A$2:'APPENDIX A'!$E$524,2,0)</f>
        <v>1</v>
      </c>
      <c r="E21" s="43">
        <f t="shared" si="33"/>
        <v>1224</v>
      </c>
      <c r="F21" s="43">
        <f t="shared" si="34"/>
        <v>0.34</v>
      </c>
      <c r="G21" s="43">
        <f>VLOOKUP(A21,'APPENDIX A'!$A$2:'APPENDIX A'!$E$524,5,0)</f>
        <v>0</v>
      </c>
      <c r="H21" s="43">
        <f>VLOOKUP(A21,'APPENDIX A'!$A$2:'APPENDIX A'!$E$524,4,0)</f>
        <v>0</v>
      </c>
      <c r="I21" s="43">
        <f t="shared" si="35"/>
        <v>0</v>
      </c>
      <c r="J21" s="43">
        <f t="shared" si="36"/>
        <v>0</v>
      </c>
      <c r="K21" s="44">
        <f t="shared" si="37"/>
        <v>0.14444444444444446</v>
      </c>
      <c r="L21" s="44">
        <f t="shared" si="38"/>
        <v>0.15833333333333333</v>
      </c>
      <c r="M21" s="45" t="str">
        <f>VLOOKUP(A21,'APPENDIX C'!$A$2:'APPENDIX C'!$B$486,2,0)</f>
        <v/>
      </c>
      <c r="N21" s="46">
        <f t="shared" si="39"/>
        <v>0</v>
      </c>
      <c r="O21" s="46">
        <f t="shared" si="40"/>
        <v>0</v>
      </c>
      <c r="P21" s="46">
        <f t="shared" si="41"/>
        <v>0</v>
      </c>
      <c r="Q21" s="46">
        <f t="shared" si="42"/>
        <v>0</v>
      </c>
      <c r="R21" s="46">
        <f t="shared" si="43"/>
        <v>0</v>
      </c>
      <c r="S21" s="46">
        <f t="shared" si="44"/>
        <v>0.34</v>
      </c>
      <c r="T21" s="46">
        <f t="shared" si="45"/>
        <v>3.8066666666666666</v>
      </c>
      <c r="U21" s="43">
        <f t="shared" si="46"/>
        <v>3</v>
      </c>
      <c r="V21" s="43">
        <f t="shared" si="47"/>
        <v>48</v>
      </c>
    </row>
    <row r="22" spans="1:22" x14ac:dyDescent="0.2">
      <c r="A22" s="50" t="s">
        <v>547</v>
      </c>
      <c r="B22" s="43" t="str">
        <f t="shared" si="32"/>
        <v>HARPS-N</v>
      </c>
      <c r="C22" s="43">
        <f>VLOOKUP(A22,'APPENDIX A'!$A$2:'APPENDIX A'!$E$524,3,0)</f>
        <v>900</v>
      </c>
      <c r="D22" s="43">
        <f>VLOOKUP(A22,'APPENDIX A'!$A$2:'APPENDIX A'!$E$524,2,0)</f>
        <v>1</v>
      </c>
      <c r="E22" s="43">
        <f t="shared" si="33"/>
        <v>1224</v>
      </c>
      <c r="F22" s="43">
        <f t="shared" si="34"/>
        <v>0.34</v>
      </c>
      <c r="G22" s="43">
        <f>VLOOKUP(A22,'APPENDIX A'!$A$2:'APPENDIX A'!$E$524,5,0)</f>
        <v>0</v>
      </c>
      <c r="H22" s="43">
        <f>VLOOKUP(A22,'APPENDIX A'!$A$2:'APPENDIX A'!$E$524,4,0)</f>
        <v>0</v>
      </c>
      <c r="I22" s="43">
        <f t="shared" si="35"/>
        <v>0</v>
      </c>
      <c r="J22" s="43">
        <f t="shared" si="36"/>
        <v>0</v>
      </c>
      <c r="K22" s="44">
        <f t="shared" si="37"/>
        <v>0.15833333333333333</v>
      </c>
      <c r="L22" s="44">
        <f t="shared" si="38"/>
        <v>0.17222222222222225</v>
      </c>
      <c r="M22" s="45" t="str">
        <f>VLOOKUP(A22,'APPENDIX C'!$A$2:'APPENDIX C'!$B$486,2,0)</f>
        <v/>
      </c>
      <c r="N22" s="46">
        <f t="shared" si="39"/>
        <v>0</v>
      </c>
      <c r="O22" s="46">
        <f t="shared" si="40"/>
        <v>0</v>
      </c>
      <c r="P22" s="46">
        <f t="shared" si="41"/>
        <v>0</v>
      </c>
      <c r="Q22" s="46">
        <f t="shared" si="42"/>
        <v>0</v>
      </c>
      <c r="R22" s="46">
        <f t="shared" si="43"/>
        <v>0</v>
      </c>
      <c r="S22" s="46">
        <f t="shared" si="44"/>
        <v>0.34</v>
      </c>
      <c r="T22" s="46">
        <f t="shared" si="45"/>
        <v>4.1400000000000006</v>
      </c>
      <c r="U22" s="43">
        <f t="shared" si="46"/>
        <v>4</v>
      </c>
      <c r="V22" s="43">
        <f t="shared" si="47"/>
        <v>8</v>
      </c>
    </row>
    <row r="23" spans="1:22" x14ac:dyDescent="0.2">
      <c r="A23" s="49" t="s">
        <v>565</v>
      </c>
      <c r="B23" s="43" t="str">
        <f t="shared" si="32"/>
        <v>GIARPS</v>
      </c>
      <c r="C23" s="43">
        <f>VLOOKUP(A23,'APPENDIX A'!$A$2:'APPENDIX A'!$E$524,3,0)</f>
        <v>200</v>
      </c>
      <c r="D23" s="43">
        <f>VLOOKUP(A23,'APPENDIX A'!$A$2:'APPENDIX A'!$E$524,2,0)</f>
        <v>2</v>
      </c>
      <c r="E23" s="43">
        <f t="shared" si="33"/>
        <v>761</v>
      </c>
      <c r="F23" s="43">
        <f t="shared" si="34"/>
        <v>0.21138888888888888</v>
      </c>
      <c r="G23" s="43">
        <f>VLOOKUP(A23,'APPENDIX A'!$A$2:'APPENDIX A'!$E$524,5,0)</f>
        <v>300</v>
      </c>
      <c r="H23" s="43">
        <f>VLOOKUP(A23,'APPENDIX A'!$A$2:'APPENDIX A'!$E$524,4,0)</f>
        <v>1</v>
      </c>
      <c r="I23" s="43">
        <f t="shared" si="35"/>
        <v>780</v>
      </c>
      <c r="J23" s="43">
        <f t="shared" si="36"/>
        <v>0.21666666666666667</v>
      </c>
      <c r="K23" s="44">
        <f t="shared" si="37"/>
        <v>0.17222222222222225</v>
      </c>
      <c r="L23" s="44">
        <f t="shared" si="38"/>
        <v>0.18124999999999999</v>
      </c>
      <c r="M23" s="45" t="str">
        <f>VLOOKUP(A23,'APPENDIX C'!$A$2:'APPENDIX C'!$B$486,2,0)</f>
        <v xml:space="preserve"> </v>
      </c>
      <c r="N23" s="46">
        <f t="shared" si="39"/>
        <v>0</v>
      </c>
      <c r="O23" s="46">
        <f t="shared" si="40"/>
        <v>0</v>
      </c>
      <c r="P23" s="46">
        <f t="shared" si="41"/>
        <v>0</v>
      </c>
      <c r="Q23" s="46">
        <f t="shared" si="42"/>
        <v>0.21666666666666667</v>
      </c>
      <c r="R23" s="46">
        <f t="shared" si="43"/>
        <v>0</v>
      </c>
      <c r="S23" s="46">
        <f t="shared" si="44"/>
        <v>0</v>
      </c>
      <c r="T23" s="46">
        <f t="shared" si="45"/>
        <v>4.3499999999999996</v>
      </c>
      <c r="U23" s="43">
        <f t="shared" si="46"/>
        <v>4</v>
      </c>
      <c r="V23" s="43">
        <f t="shared" si="47"/>
        <v>21</v>
      </c>
    </row>
    <row r="24" spans="1:22" x14ac:dyDescent="0.2">
      <c r="A24" s="49" t="s">
        <v>650</v>
      </c>
      <c r="B24" s="43" t="str">
        <f t="shared" si="32"/>
        <v>HARPS-N</v>
      </c>
      <c r="C24" s="43">
        <f>VLOOKUP(A24,'APPENDIX A'!$A$2:'APPENDIX A'!$E$524,3,0)</f>
        <v>1200</v>
      </c>
      <c r="D24" s="43">
        <f>VLOOKUP(A24,'APPENDIX A'!$A$2:'APPENDIX A'!$E$524,2,0)</f>
        <v>1</v>
      </c>
      <c r="E24" s="43">
        <f t="shared" si="33"/>
        <v>1524</v>
      </c>
      <c r="F24" s="43">
        <f t="shared" si="34"/>
        <v>0.42333333333333334</v>
      </c>
      <c r="G24" s="43">
        <f>VLOOKUP(A24,'APPENDIX A'!$A$2:'APPENDIX A'!$E$524,5,0)</f>
        <v>0</v>
      </c>
      <c r="H24" s="43">
        <f>VLOOKUP(A24,'APPENDIX A'!$A$2:'APPENDIX A'!$E$524,4,0)</f>
        <v>0</v>
      </c>
      <c r="I24" s="43">
        <f t="shared" si="35"/>
        <v>0</v>
      </c>
      <c r="J24" s="43">
        <f t="shared" si="36"/>
        <v>0</v>
      </c>
      <c r="K24" s="44">
        <f t="shared" si="37"/>
        <v>0.18124999999999999</v>
      </c>
      <c r="L24" s="44">
        <f t="shared" si="38"/>
        <v>0.1986111111111111</v>
      </c>
      <c r="M24" s="45" t="str">
        <f>VLOOKUP(A24,'APPENDIX C'!$A$2:'APPENDIX C'!$B$486,2,0)</f>
        <v xml:space="preserve"> </v>
      </c>
      <c r="N24" s="46">
        <f t="shared" si="39"/>
        <v>0.42333333333333334</v>
      </c>
      <c r="O24" s="46">
        <f t="shared" si="40"/>
        <v>0</v>
      </c>
      <c r="P24" s="46">
        <f t="shared" si="41"/>
        <v>0</v>
      </c>
      <c r="Q24" s="46">
        <f t="shared" si="42"/>
        <v>0</v>
      </c>
      <c r="R24" s="46">
        <f t="shared" si="43"/>
        <v>0</v>
      </c>
      <c r="S24" s="46">
        <f t="shared" si="44"/>
        <v>0</v>
      </c>
      <c r="T24" s="46">
        <f t="shared" si="45"/>
        <v>4.7733333333333334</v>
      </c>
      <c r="U24" s="43">
        <f t="shared" si="46"/>
        <v>4</v>
      </c>
      <c r="V24" s="43">
        <f t="shared" si="47"/>
        <v>46</v>
      </c>
    </row>
    <row r="25" spans="1:22" x14ac:dyDescent="0.2">
      <c r="A25" s="49" t="s">
        <v>630</v>
      </c>
      <c r="B25" s="43" t="str">
        <f t="shared" si="32"/>
        <v>GIARPS</v>
      </c>
      <c r="C25" s="43">
        <f>VLOOKUP(A25,'APPENDIX A'!$A$2:'APPENDIX A'!$E$524,3,0)</f>
        <v>2640</v>
      </c>
      <c r="D25" s="43">
        <f>VLOOKUP(A25,'APPENDIX A'!$A$2:'APPENDIX A'!$E$524,2,0)</f>
        <v>1</v>
      </c>
      <c r="E25" s="43">
        <f t="shared" si="33"/>
        <v>2964</v>
      </c>
      <c r="F25" s="43">
        <f t="shared" si="34"/>
        <v>0.82333333333333336</v>
      </c>
      <c r="G25" s="43">
        <f>VLOOKUP(A25,'APPENDIX A'!$A$2:'APPENDIX A'!$E$524,5,0)</f>
        <v>300</v>
      </c>
      <c r="H25" s="43">
        <f>VLOOKUP(A25,'APPENDIX A'!$A$2:'APPENDIX A'!$E$524,4,0)</f>
        <v>3</v>
      </c>
      <c r="I25" s="43">
        <f t="shared" si="35"/>
        <v>2340</v>
      </c>
      <c r="J25" s="43">
        <f t="shared" si="36"/>
        <v>0.65</v>
      </c>
      <c r="K25" s="44">
        <f t="shared" si="37"/>
        <v>0.1986111111111111</v>
      </c>
      <c r="L25" s="44">
        <f t="shared" si="38"/>
        <v>0.23263888888888887</v>
      </c>
      <c r="M25" s="45" t="str">
        <f>VLOOKUP(A25,'APPENDIX C'!$A$2:'APPENDIX C'!$B$486,2,0)</f>
        <v>NOTE_50</v>
      </c>
      <c r="N25" s="46">
        <f t="shared" si="39"/>
        <v>0</v>
      </c>
      <c r="O25" s="46">
        <f t="shared" si="40"/>
        <v>0</v>
      </c>
      <c r="P25" s="46">
        <f t="shared" si="41"/>
        <v>0</v>
      </c>
      <c r="Q25" s="46">
        <f t="shared" si="42"/>
        <v>0.82333333333333336</v>
      </c>
      <c r="R25" s="46">
        <f t="shared" si="43"/>
        <v>0</v>
      </c>
      <c r="S25" s="46">
        <f t="shared" si="44"/>
        <v>0</v>
      </c>
      <c r="T25" s="46">
        <f t="shared" si="45"/>
        <v>5.59</v>
      </c>
      <c r="U25" s="43">
        <f t="shared" si="46"/>
        <v>5</v>
      </c>
      <c r="V25" s="43">
        <f t="shared" si="47"/>
        <v>35</v>
      </c>
    </row>
    <row r="26" spans="1:22" x14ac:dyDescent="0.2">
      <c r="A26" s="50" t="s">
        <v>547</v>
      </c>
      <c r="B26" s="43" t="str">
        <f t="shared" si="32"/>
        <v>HARPS-N</v>
      </c>
      <c r="C26" s="43">
        <f>VLOOKUP(A26,'APPENDIX A'!$A$2:'APPENDIX A'!$E$524,3,0)</f>
        <v>900</v>
      </c>
      <c r="D26" s="43">
        <f>VLOOKUP(A26,'APPENDIX A'!$A$2:'APPENDIX A'!$E$524,2,0)</f>
        <v>1</v>
      </c>
      <c r="E26" s="43">
        <f t="shared" si="33"/>
        <v>1224</v>
      </c>
      <c r="F26" s="43">
        <f t="shared" si="34"/>
        <v>0.34</v>
      </c>
      <c r="G26" s="43">
        <f>VLOOKUP(A26,'APPENDIX A'!$A$2:'APPENDIX A'!$E$524,5,0)</f>
        <v>0</v>
      </c>
      <c r="H26" s="43">
        <f>VLOOKUP(A26,'APPENDIX A'!$A$2:'APPENDIX A'!$E$524,4,0)</f>
        <v>0</v>
      </c>
      <c r="I26" s="43">
        <f t="shared" si="35"/>
        <v>0</v>
      </c>
      <c r="J26" s="43">
        <f t="shared" si="36"/>
        <v>0</v>
      </c>
      <c r="K26" s="44">
        <f t="shared" si="37"/>
        <v>0.23263888888888887</v>
      </c>
      <c r="L26" s="44">
        <f t="shared" si="38"/>
        <v>0.24652777777777779</v>
      </c>
      <c r="M26" s="45" t="str">
        <f>VLOOKUP(A26,'APPENDIX C'!$A$2:'APPENDIX C'!$B$486,2,0)</f>
        <v/>
      </c>
      <c r="N26" s="46">
        <f t="shared" si="39"/>
        <v>0</v>
      </c>
      <c r="O26" s="46">
        <f t="shared" si="40"/>
        <v>0</v>
      </c>
      <c r="P26" s="46">
        <f t="shared" si="41"/>
        <v>0</v>
      </c>
      <c r="Q26" s="46">
        <f t="shared" si="42"/>
        <v>0</v>
      </c>
      <c r="R26" s="46">
        <f t="shared" si="43"/>
        <v>0</v>
      </c>
      <c r="S26" s="46">
        <f t="shared" si="44"/>
        <v>0.34</v>
      </c>
      <c r="T26" s="46">
        <f t="shared" si="45"/>
        <v>5.9233333333333338</v>
      </c>
      <c r="U26" s="43">
        <f t="shared" si="46"/>
        <v>5</v>
      </c>
      <c r="V26" s="43">
        <f t="shared" si="47"/>
        <v>55</v>
      </c>
    </row>
    <row r="27" spans="1:22" x14ac:dyDescent="0.2">
      <c r="A27" s="50" t="s">
        <v>547</v>
      </c>
      <c r="B27" s="43" t="str">
        <f t="shared" si="32"/>
        <v>HARPS-N</v>
      </c>
      <c r="C27" s="43">
        <f>VLOOKUP(A27,'APPENDIX A'!$A$2:'APPENDIX A'!$E$524,3,0)</f>
        <v>900</v>
      </c>
      <c r="D27" s="43">
        <f>VLOOKUP(A27,'APPENDIX A'!$A$2:'APPENDIX A'!$E$524,2,0)</f>
        <v>1</v>
      </c>
      <c r="E27" s="43">
        <f t="shared" si="33"/>
        <v>1224</v>
      </c>
      <c r="F27" s="43">
        <f t="shared" si="34"/>
        <v>0.34</v>
      </c>
      <c r="G27" s="43">
        <f>VLOOKUP(A27,'APPENDIX A'!$A$2:'APPENDIX A'!$E$524,5,0)</f>
        <v>0</v>
      </c>
      <c r="H27" s="43">
        <f>VLOOKUP(A27,'APPENDIX A'!$A$2:'APPENDIX A'!$E$524,4,0)</f>
        <v>0</v>
      </c>
      <c r="I27" s="43">
        <f t="shared" si="35"/>
        <v>0</v>
      </c>
      <c r="J27" s="43">
        <f t="shared" si="36"/>
        <v>0</v>
      </c>
      <c r="K27" s="44">
        <f t="shared" si="37"/>
        <v>0.24652777777777779</v>
      </c>
      <c r="L27" s="44">
        <f t="shared" si="38"/>
        <v>0.26041666666666669</v>
      </c>
      <c r="M27" s="45" t="str">
        <f>VLOOKUP(A27,'APPENDIX C'!$A$2:'APPENDIX C'!$B$486,2,0)</f>
        <v/>
      </c>
      <c r="N27" s="46">
        <f t="shared" si="39"/>
        <v>0</v>
      </c>
      <c r="O27" s="46">
        <f t="shared" si="40"/>
        <v>0</v>
      </c>
      <c r="P27" s="46">
        <f t="shared" si="41"/>
        <v>0</v>
      </c>
      <c r="Q27" s="46">
        <f t="shared" si="42"/>
        <v>0</v>
      </c>
      <c r="R27" s="46">
        <f t="shared" si="43"/>
        <v>0</v>
      </c>
      <c r="S27" s="46">
        <f t="shared" si="44"/>
        <v>0.34</v>
      </c>
      <c r="T27" s="46">
        <f t="shared" si="45"/>
        <v>6.2566666666666668</v>
      </c>
      <c r="U27" s="43">
        <f t="shared" si="46"/>
        <v>6</v>
      </c>
      <c r="V27" s="43">
        <f t="shared" si="47"/>
        <v>15</v>
      </c>
    </row>
    <row r="28" spans="1:22" x14ac:dyDescent="0.2">
      <c r="A28" s="50" t="s">
        <v>547</v>
      </c>
      <c r="B28" s="43" t="str">
        <f t="shared" si="32"/>
        <v>HARPS-N</v>
      </c>
      <c r="C28" s="43">
        <f>VLOOKUP(A28,'APPENDIX A'!$A$2:'APPENDIX A'!$E$524,3,0)</f>
        <v>900</v>
      </c>
      <c r="D28" s="43">
        <f>VLOOKUP(A28,'APPENDIX A'!$A$2:'APPENDIX A'!$E$524,2,0)</f>
        <v>1</v>
      </c>
      <c r="E28" s="43">
        <f t="shared" si="33"/>
        <v>1224</v>
      </c>
      <c r="F28" s="43">
        <f t="shared" si="34"/>
        <v>0.34</v>
      </c>
      <c r="G28" s="43">
        <f>VLOOKUP(A28,'APPENDIX A'!$A$2:'APPENDIX A'!$E$524,5,0)</f>
        <v>0</v>
      </c>
      <c r="H28" s="43">
        <f>VLOOKUP(A28,'APPENDIX A'!$A$2:'APPENDIX A'!$E$524,4,0)</f>
        <v>0</v>
      </c>
      <c r="I28" s="43">
        <f t="shared" si="35"/>
        <v>0</v>
      </c>
      <c r="J28" s="43">
        <f t="shared" si="36"/>
        <v>0</v>
      </c>
      <c r="K28" s="44">
        <f t="shared" si="37"/>
        <v>0.26041666666666669</v>
      </c>
      <c r="L28" s="44">
        <f t="shared" si="38"/>
        <v>0.27430555555555552</v>
      </c>
      <c r="M28" s="45" t="str">
        <f>VLOOKUP(A28,'APPENDIX C'!$A$2:'APPENDIX C'!$B$486,2,0)</f>
        <v/>
      </c>
      <c r="N28" s="46">
        <f t="shared" si="39"/>
        <v>0</v>
      </c>
      <c r="O28" s="46">
        <f t="shared" si="40"/>
        <v>0</v>
      </c>
      <c r="P28" s="46">
        <f t="shared" si="41"/>
        <v>0</v>
      </c>
      <c r="Q28" s="46">
        <f t="shared" si="42"/>
        <v>0</v>
      </c>
      <c r="R28" s="46">
        <f t="shared" si="43"/>
        <v>0</v>
      </c>
      <c r="S28" s="46">
        <f t="shared" si="44"/>
        <v>0.34</v>
      </c>
      <c r="T28" s="46">
        <f t="shared" si="45"/>
        <v>6.59</v>
      </c>
      <c r="U28" s="43">
        <f t="shared" si="46"/>
        <v>6</v>
      </c>
      <c r="V28" s="43">
        <f t="shared" si="47"/>
        <v>35</v>
      </c>
    </row>
    <row r="29" spans="1:22" x14ac:dyDescent="0.2">
      <c r="A29" s="43"/>
      <c r="B29" s="43"/>
      <c r="C29" s="43"/>
      <c r="D29" s="43"/>
      <c r="E29" s="43"/>
      <c r="F29" s="43"/>
      <c r="G29" s="43"/>
      <c r="H29" s="43"/>
      <c r="I29" s="43"/>
      <c r="J29" s="43"/>
    </row>
    <row r="30" spans="1:22" x14ac:dyDescent="0.2">
      <c r="A30" s="43"/>
      <c r="B30" s="43"/>
      <c r="C30" s="43"/>
      <c r="D30" s="43"/>
      <c r="E30" s="43"/>
      <c r="F30" s="43"/>
      <c r="G30" s="43"/>
      <c r="H30" s="43"/>
      <c r="I30" s="43"/>
      <c r="J30" s="43"/>
      <c r="M30" s="37" t="s">
        <v>113</v>
      </c>
      <c r="N30" s="46">
        <f t="shared" ref="N30:S30" si="48">SUM(N2:N28)</f>
        <v>0.84666666666666668</v>
      </c>
      <c r="O30" s="46">
        <f t="shared" si="48"/>
        <v>0</v>
      </c>
      <c r="P30" s="46">
        <f t="shared" si="48"/>
        <v>0</v>
      </c>
      <c r="Q30" s="46">
        <f t="shared" si="48"/>
        <v>3.3705555555555557</v>
      </c>
      <c r="R30" s="46">
        <f t="shared" si="48"/>
        <v>0</v>
      </c>
      <c r="S30" s="46">
        <f t="shared" si="48"/>
        <v>6.1199999999999983</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sheetData>
  <pageMargins left="0.75" right="0.75" top="1" bottom="1" header="0.5" footer="0.5"/>
  <pageSetup paperSize="9"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50"/>
  <sheetViews>
    <sheetView workbookViewId="0">
      <selection activeCell="A2" sqref="A2:A30"/>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588</v>
      </c>
      <c r="B2" s="43" t="str">
        <f>IF(F2=0, IF(J2=0,"NONE","GIANO-B"),IF(J2=0,"HARPS-N","GIARPS"))</f>
        <v>HARPS-N</v>
      </c>
      <c r="C2" s="43">
        <f>VLOOKUP(A2,'APPENDIX A'!$A$2:'APPENDIX A'!$E$524,3,0)</f>
        <v>1800</v>
      </c>
      <c r="D2" s="43">
        <f>VLOOKUP(A2,'APPENDIX A'!$A$2:'APPENDIX A'!$E$524,2,0)</f>
        <v>1</v>
      </c>
      <c r="E2" s="43">
        <f>IF(C2=0, 0,IF(D2=0,0,120+167+D2*(C2+37)))</f>
        <v>2124</v>
      </c>
      <c r="F2" s="43">
        <f>E2/3600</f>
        <v>0.59</v>
      </c>
      <c r="G2" s="43">
        <f>VLOOKUP(A2,'APPENDIX A'!$A$2:'APPENDIX A'!$E$524,5,0)</f>
        <v>300</v>
      </c>
      <c r="H2" s="43">
        <f>VLOOKUP(A2,'APPENDIX A'!$A$2:'APPENDIX A'!$E$524,4,0)</f>
        <v>0</v>
      </c>
      <c r="I2" s="43">
        <f>H2*(180+2*G2)</f>
        <v>0</v>
      </c>
      <c r="J2" s="43">
        <f>I2/3600</f>
        <v>0</v>
      </c>
      <c r="K2" s="44">
        <f>'Summary MARCH 2019'!G7</f>
        <v>0.84112268518518529</v>
      </c>
      <c r="L2" s="44">
        <f>TIME(U2,V2,0)</f>
        <v>0.8652777777777777</v>
      </c>
      <c r="M2" s="45" t="str">
        <f>VLOOKUP(A2,'APPENDIX C'!$A$2:'APPENDIX C'!$B$486,2,0)</f>
        <v>NOTE_47</v>
      </c>
      <c r="N2" s="46">
        <f>IF(MID(A2,1,2)="MP",0,IF(MID(A2,1,1)="M",F2,IF(A2="GATO01",F2/4,0)))</f>
        <v>0</v>
      </c>
      <c r="O2" s="46">
        <f>IF(MID(A2,1,2)="KP",F2,IF(A2="GATO01",(F2)/4,0))</f>
        <v>0</v>
      </c>
      <c r="P2" s="46">
        <f>IF(MID(A2,1,2)="SC",MAX(F2,J2),0)</f>
        <v>0</v>
      </c>
      <c r="Q2" s="46">
        <f>IF(MID(A2,1,2)="YO",MAX(F2,J2),0)</f>
        <v>0.59</v>
      </c>
      <c r="R2" s="46">
        <f>IF(MID(A2,1,2)="AT",MAX(F2,J2),0)</f>
        <v>0</v>
      </c>
      <c r="S2" s="46">
        <f>IF(MID(A2,1,2)="GT",F2,0)</f>
        <v>0</v>
      </c>
      <c r="T2" s="46">
        <f t="shared" ref="T2:T6" si="0">IF(F2&lt;J2,HOUR(K2)+(MINUTE(K2)+(I2)/60)/60,HOUR(K2)+(MINUTE(K2)+(E2)/60)/60)</f>
        <v>20.773333333333333</v>
      </c>
      <c r="U2" s="43">
        <f>INT(T2)</f>
        <v>20</v>
      </c>
      <c r="V2" s="43">
        <f>ROUND(((T2-U2)*60),0)</f>
        <v>46</v>
      </c>
    </row>
    <row r="3" spans="1:22" x14ac:dyDescent="0.2">
      <c r="A3" s="49" t="s">
        <v>709</v>
      </c>
      <c r="B3" s="43" t="str">
        <f t="shared" ref="B3:B6" si="1">IF(F3=0, IF(J3=0,"NONE","GIANO-B"),IF(J3=0,"HARPS-N","GIARPS"))</f>
        <v>HARPS-N</v>
      </c>
      <c r="C3" s="43">
        <f>VLOOKUP(A3,'APPENDIX A'!$A$2:'APPENDIX A'!$E$524,3,0)</f>
        <v>1200</v>
      </c>
      <c r="D3" s="43">
        <f>VLOOKUP(A3,'APPENDIX A'!$A$2:'APPENDIX A'!$E$524,2,0)</f>
        <v>1</v>
      </c>
      <c r="E3" s="43">
        <f t="shared" ref="E3:E6" si="2">IF(C3=0, 0,IF(D3=0,0,120+167+D3*(C3+37)))</f>
        <v>1524</v>
      </c>
      <c r="F3" s="43">
        <f t="shared" ref="F3:F6" si="3">E3/3600</f>
        <v>0.42333333333333334</v>
      </c>
      <c r="G3" s="43">
        <f>VLOOKUP(A3,'APPENDIX A'!$A$2:'APPENDIX A'!$E$524,5,0)</f>
        <v>300</v>
      </c>
      <c r="H3" s="43">
        <f>VLOOKUP(A3,'APPENDIX A'!$A$2:'APPENDIX A'!$E$524,4,0)</f>
        <v>0</v>
      </c>
      <c r="I3" s="43">
        <f t="shared" ref="I3:I6" si="4">H3*(180+2*G3)</f>
        <v>0</v>
      </c>
      <c r="J3" s="43">
        <f t="shared" ref="J3:J6" si="5">I3/3600</f>
        <v>0</v>
      </c>
      <c r="K3" s="44">
        <f>L2</f>
        <v>0.8652777777777777</v>
      </c>
      <c r="L3" s="44">
        <f t="shared" ref="L3:L6" si="6">TIME(U3,V3,0)</f>
        <v>0.88263888888888886</v>
      </c>
      <c r="M3" s="45" t="e">
        <f>VLOOKUP(A3,'APPENDIX C'!$A$2:'APPENDIX C'!$B$486,2,0)</f>
        <v>#N/A</v>
      </c>
      <c r="N3" s="46">
        <f t="shared" ref="N3:N6" si="7">IF(MID(A3,1,2)="MP",0,IF(MID(A3,1,1)="M",F3,IF(A3="GATO01",F3/4,0)))</f>
        <v>0</v>
      </c>
      <c r="O3" s="46">
        <f t="shared" ref="O3:O6" si="8">IF(MID(A3,1,2)="KP",F3,IF(A3="GATO01",(F3)/4,0))</f>
        <v>0</v>
      </c>
      <c r="P3" s="46">
        <f t="shared" ref="P3:P6" si="9">IF(MID(A3,1,2)="SC",MAX(F3,J3),0)</f>
        <v>0</v>
      </c>
      <c r="Q3" s="46">
        <f t="shared" ref="Q3:Q6" si="10">IF(MID(A3,1,2)="YO",MAX(F3,J3),0)</f>
        <v>0.42333333333333334</v>
      </c>
      <c r="R3" s="46">
        <f t="shared" ref="R3:R6" si="11">IF(MID(A3,1,2)="AT",MAX(F3,J3),0)</f>
        <v>0</v>
      </c>
      <c r="S3" s="46">
        <f t="shared" ref="S3:S6" si="12">IF(MID(A3,1,2)="GT",F3,0)</f>
        <v>0</v>
      </c>
      <c r="T3" s="46">
        <f t="shared" si="0"/>
        <v>21.19</v>
      </c>
      <c r="U3" s="43">
        <f t="shared" ref="U3:U6" si="13">INT(T3)</f>
        <v>21</v>
      </c>
      <c r="V3" s="43">
        <f t="shared" ref="V3:V6" si="14">ROUND(((T3-U3)*60),0)</f>
        <v>11</v>
      </c>
    </row>
    <row r="4" spans="1:22" ht="17"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6" si="15">L3</f>
        <v>0.88263888888888886</v>
      </c>
      <c r="L4" s="44">
        <f t="shared" si="6"/>
        <v>0.8965277777777777</v>
      </c>
      <c r="M4" s="45" t="str">
        <f>VLOOKUP(A4,'APPENDIX C'!$A$2:'APPENDIX C'!$B$486,2,0)</f>
        <v/>
      </c>
      <c r="N4" s="46">
        <f t="shared" si="7"/>
        <v>0</v>
      </c>
      <c r="O4" s="46">
        <f t="shared" si="8"/>
        <v>0</v>
      </c>
      <c r="P4" s="46">
        <f t="shared" si="9"/>
        <v>0</v>
      </c>
      <c r="Q4" s="46">
        <f t="shared" si="10"/>
        <v>0</v>
      </c>
      <c r="R4" s="46">
        <f t="shared" si="11"/>
        <v>0</v>
      </c>
      <c r="S4" s="46">
        <f t="shared" si="12"/>
        <v>0.34</v>
      </c>
      <c r="T4" s="46">
        <f t="shared" si="0"/>
        <v>21.523333333333333</v>
      </c>
      <c r="U4" s="43">
        <f t="shared" si="13"/>
        <v>21</v>
      </c>
      <c r="V4" s="43">
        <f t="shared" si="14"/>
        <v>31</v>
      </c>
    </row>
    <row r="5" spans="1:22" ht="17"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0.8965277777777777</v>
      </c>
      <c r="L5" s="44">
        <f t="shared" si="6"/>
        <v>0.91041666666666676</v>
      </c>
      <c r="M5" s="45" t="str">
        <f>VLOOKUP(A5,'APPENDIX C'!$A$2:'APPENDIX C'!$B$486,2,0)</f>
        <v/>
      </c>
      <c r="N5" s="46">
        <f t="shared" si="7"/>
        <v>0</v>
      </c>
      <c r="O5" s="46">
        <f t="shared" si="8"/>
        <v>0</v>
      </c>
      <c r="P5" s="46">
        <f t="shared" si="9"/>
        <v>0</v>
      </c>
      <c r="Q5" s="46">
        <f t="shared" si="10"/>
        <v>0</v>
      </c>
      <c r="R5" s="46">
        <f t="shared" si="11"/>
        <v>0</v>
      </c>
      <c r="S5" s="46">
        <f t="shared" si="12"/>
        <v>0.34</v>
      </c>
      <c r="T5" s="46">
        <f t="shared" si="0"/>
        <v>21.856666666666666</v>
      </c>
      <c r="U5" s="43">
        <f t="shared" si="13"/>
        <v>21</v>
      </c>
      <c r="V5" s="43">
        <f t="shared" si="14"/>
        <v>51</v>
      </c>
    </row>
    <row r="6" spans="1:22" ht="17"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0.91041666666666676</v>
      </c>
      <c r="L6" s="44">
        <f t="shared" si="6"/>
        <v>0.9243055555555556</v>
      </c>
      <c r="M6" s="45" t="str">
        <f>VLOOKUP(A6,'APPENDIX C'!$A$2:'APPENDIX C'!$B$486,2,0)</f>
        <v/>
      </c>
      <c r="N6" s="46">
        <f t="shared" si="7"/>
        <v>0</v>
      </c>
      <c r="O6" s="46">
        <f t="shared" si="8"/>
        <v>0</v>
      </c>
      <c r="P6" s="46">
        <f t="shared" si="9"/>
        <v>0</v>
      </c>
      <c r="Q6" s="46">
        <f t="shared" si="10"/>
        <v>0</v>
      </c>
      <c r="R6" s="46">
        <f t="shared" si="11"/>
        <v>0</v>
      </c>
      <c r="S6" s="46">
        <f t="shared" si="12"/>
        <v>0.34</v>
      </c>
      <c r="T6" s="46">
        <f t="shared" si="0"/>
        <v>22.19</v>
      </c>
      <c r="U6" s="43">
        <f t="shared" si="13"/>
        <v>22</v>
      </c>
      <c r="V6" s="43">
        <f t="shared" si="14"/>
        <v>11</v>
      </c>
    </row>
    <row r="7" spans="1:22" ht="17" x14ac:dyDescent="0.2">
      <c r="A7" s="50" t="s">
        <v>547</v>
      </c>
      <c r="B7" s="43" t="str">
        <f t="shared" ref="B7:B18" si="16">IF(F7=0, IF(J7=0,"NONE","GIANO-B"),IF(J7=0,"HARPS-N","GIARPS"))</f>
        <v>HARPS-N</v>
      </c>
      <c r="C7" s="43">
        <f>VLOOKUP(A7,'APPENDIX A'!$A$2:'APPENDIX A'!$E$524,3,0)</f>
        <v>900</v>
      </c>
      <c r="D7" s="43">
        <f>VLOOKUP(A7,'APPENDIX A'!$A$2:'APPENDIX A'!$E$524,2,0)</f>
        <v>1</v>
      </c>
      <c r="E7" s="43">
        <f t="shared" ref="E7:E18" si="17">IF(C7=0, 0,IF(D7=0,0,120+167+D7*(C7+37)))</f>
        <v>1224</v>
      </c>
      <c r="F7" s="43">
        <f t="shared" ref="F7:F18" si="18">E7/3600</f>
        <v>0.34</v>
      </c>
      <c r="G7" s="43">
        <f>VLOOKUP(A7,'APPENDIX A'!$A$2:'APPENDIX A'!$E$524,5,0)</f>
        <v>0</v>
      </c>
      <c r="H7" s="43">
        <f>VLOOKUP(A7,'APPENDIX A'!$A$2:'APPENDIX A'!$E$524,4,0)</f>
        <v>0</v>
      </c>
      <c r="I7" s="43">
        <f t="shared" ref="I7:I18" si="19">H7*(180+2*G7)</f>
        <v>0</v>
      </c>
      <c r="J7" s="43">
        <f t="shared" ref="J7:J18" si="20">I7/3600</f>
        <v>0</v>
      </c>
      <c r="K7" s="44">
        <f t="shared" ref="K7:K18" si="21">L6</f>
        <v>0.9243055555555556</v>
      </c>
      <c r="L7" s="44">
        <f t="shared" ref="L7:L18" si="22">TIME(U7,V7,0)</f>
        <v>0.93819444444444444</v>
      </c>
      <c r="M7" s="45" t="str">
        <f>VLOOKUP(A7,'APPENDIX C'!$A$2:'APPENDIX C'!$B$486,2,0)</f>
        <v/>
      </c>
      <c r="N7" s="46">
        <f t="shared" ref="N7:N18" si="23">IF(MID(A7,1,2)="MP",0,IF(MID(A7,1,1)="M",F7,IF(A7="GATO01",F7/4,0)))</f>
        <v>0</v>
      </c>
      <c r="O7" s="46">
        <f t="shared" ref="O7:O18" si="24">IF(MID(A7,1,2)="KP",F7,IF(A7="GATO01",(F7)/4,0))</f>
        <v>0</v>
      </c>
      <c r="P7" s="46">
        <f t="shared" ref="P7:P18" si="25">IF(MID(A7,1,2)="SC",MAX(F7,J7),0)</f>
        <v>0</v>
      </c>
      <c r="Q7" s="46">
        <f t="shared" ref="Q7:Q18" si="26">IF(MID(A7,1,2)="YO",MAX(F7,J7),0)</f>
        <v>0</v>
      </c>
      <c r="R7" s="46">
        <f t="shared" ref="R7:R18" si="27">IF(MID(A7,1,2)="AT",MAX(F7,J7),0)</f>
        <v>0</v>
      </c>
      <c r="S7" s="46">
        <f t="shared" ref="S7:S18" si="28">IF(MID(A7,1,2)="GT",F7,0)</f>
        <v>0.34</v>
      </c>
      <c r="T7" s="46">
        <f t="shared" ref="T7:T18" si="29">IF(F7&lt;J7,HOUR(K7)+(MINUTE(K7)+(I7)/60)/60,HOUR(K7)+(MINUTE(K7)+(E7)/60)/60)</f>
        <v>22.523333333333333</v>
      </c>
      <c r="U7" s="43">
        <f t="shared" ref="U7:U18" si="30">INT(T7)</f>
        <v>22</v>
      </c>
      <c r="V7" s="43">
        <f t="shared" ref="V7:V18" si="31">ROUND(((T7-U7)*60),0)</f>
        <v>31</v>
      </c>
    </row>
    <row r="8" spans="1:22" ht="17" x14ac:dyDescent="0.2">
      <c r="A8" s="50" t="s">
        <v>547</v>
      </c>
      <c r="B8" s="43" t="str">
        <f t="shared" si="16"/>
        <v>HARPS-N</v>
      </c>
      <c r="C8" s="43">
        <f>VLOOKUP(A8,'APPENDIX A'!$A$2:'APPENDIX A'!$E$524,3,0)</f>
        <v>900</v>
      </c>
      <c r="D8" s="43">
        <f>VLOOKUP(A8,'APPENDIX A'!$A$2:'APPENDIX A'!$E$524,2,0)</f>
        <v>1</v>
      </c>
      <c r="E8" s="43">
        <f t="shared" si="17"/>
        <v>1224</v>
      </c>
      <c r="F8" s="43">
        <f t="shared" si="18"/>
        <v>0.34</v>
      </c>
      <c r="G8" s="43">
        <f>VLOOKUP(A8,'APPENDIX A'!$A$2:'APPENDIX A'!$E$524,5,0)</f>
        <v>0</v>
      </c>
      <c r="H8" s="43">
        <f>VLOOKUP(A8,'APPENDIX A'!$A$2:'APPENDIX A'!$E$524,4,0)</f>
        <v>0</v>
      </c>
      <c r="I8" s="43">
        <f t="shared" si="19"/>
        <v>0</v>
      </c>
      <c r="J8" s="43">
        <f t="shared" si="20"/>
        <v>0</v>
      </c>
      <c r="K8" s="44">
        <f t="shared" si="21"/>
        <v>0.93819444444444444</v>
      </c>
      <c r="L8" s="44">
        <f t="shared" si="22"/>
        <v>0.95208333333333339</v>
      </c>
      <c r="M8" s="45" t="str">
        <f>VLOOKUP(A8,'APPENDIX C'!$A$2:'APPENDIX C'!$B$486,2,0)</f>
        <v/>
      </c>
      <c r="N8" s="46">
        <f t="shared" si="23"/>
        <v>0</v>
      </c>
      <c r="O8" s="46">
        <f t="shared" si="24"/>
        <v>0</v>
      </c>
      <c r="P8" s="46">
        <f t="shared" si="25"/>
        <v>0</v>
      </c>
      <c r="Q8" s="46">
        <f t="shared" si="26"/>
        <v>0</v>
      </c>
      <c r="R8" s="46">
        <f t="shared" si="27"/>
        <v>0</v>
      </c>
      <c r="S8" s="46">
        <f t="shared" si="28"/>
        <v>0.34</v>
      </c>
      <c r="T8" s="46">
        <f t="shared" si="29"/>
        <v>22.856666666666666</v>
      </c>
      <c r="U8" s="43">
        <f t="shared" si="30"/>
        <v>22</v>
      </c>
      <c r="V8" s="43">
        <f t="shared" si="31"/>
        <v>51</v>
      </c>
    </row>
    <row r="9" spans="1:22" ht="17" x14ac:dyDescent="0.2">
      <c r="A9" s="50" t="s">
        <v>547</v>
      </c>
      <c r="B9" s="43" t="str">
        <f t="shared" si="16"/>
        <v>HARPS-N</v>
      </c>
      <c r="C9" s="43">
        <f>VLOOKUP(A9,'APPENDIX A'!$A$2:'APPENDIX A'!$E$524,3,0)</f>
        <v>900</v>
      </c>
      <c r="D9" s="43">
        <f>VLOOKUP(A9,'APPENDIX A'!$A$2:'APPENDIX A'!$E$524,2,0)</f>
        <v>1</v>
      </c>
      <c r="E9" s="43">
        <f t="shared" si="17"/>
        <v>1224</v>
      </c>
      <c r="F9" s="43">
        <f t="shared" si="18"/>
        <v>0.34</v>
      </c>
      <c r="G9" s="43">
        <f>VLOOKUP(A9,'APPENDIX A'!$A$2:'APPENDIX A'!$E$524,5,0)</f>
        <v>0</v>
      </c>
      <c r="H9" s="43">
        <f>VLOOKUP(A9,'APPENDIX A'!$A$2:'APPENDIX A'!$E$524,4,0)</f>
        <v>0</v>
      </c>
      <c r="I9" s="43">
        <f t="shared" si="19"/>
        <v>0</v>
      </c>
      <c r="J9" s="43">
        <f t="shared" si="20"/>
        <v>0</v>
      </c>
      <c r="K9" s="44">
        <f t="shared" si="21"/>
        <v>0.95208333333333339</v>
      </c>
      <c r="L9" s="44">
        <f t="shared" si="22"/>
        <v>0.96597222222222223</v>
      </c>
      <c r="M9" s="45" t="str">
        <f>VLOOKUP(A9,'APPENDIX C'!$A$2:'APPENDIX C'!$B$486,2,0)</f>
        <v/>
      </c>
      <c r="N9" s="46">
        <f t="shared" si="23"/>
        <v>0</v>
      </c>
      <c r="O9" s="46">
        <f t="shared" si="24"/>
        <v>0</v>
      </c>
      <c r="P9" s="46">
        <f t="shared" si="25"/>
        <v>0</v>
      </c>
      <c r="Q9" s="46">
        <f t="shared" si="26"/>
        <v>0</v>
      </c>
      <c r="R9" s="46">
        <f t="shared" si="27"/>
        <v>0</v>
      </c>
      <c r="S9" s="46">
        <f t="shared" si="28"/>
        <v>0.34</v>
      </c>
      <c r="T9" s="46">
        <f t="shared" si="29"/>
        <v>23.19</v>
      </c>
      <c r="U9" s="43">
        <f t="shared" si="30"/>
        <v>23</v>
      </c>
      <c r="V9" s="43">
        <f t="shared" si="31"/>
        <v>11</v>
      </c>
    </row>
    <row r="10" spans="1:22" ht="17" x14ac:dyDescent="0.2">
      <c r="A10" s="50" t="s">
        <v>547</v>
      </c>
      <c r="B10" s="43" t="str">
        <f t="shared" si="16"/>
        <v>HARPS-N</v>
      </c>
      <c r="C10" s="43">
        <f>VLOOKUP(A10,'APPENDIX A'!$A$2:'APPENDIX A'!$E$524,3,0)</f>
        <v>900</v>
      </c>
      <c r="D10" s="43">
        <f>VLOOKUP(A10,'APPENDIX A'!$A$2:'APPENDIX A'!$E$524,2,0)</f>
        <v>1</v>
      </c>
      <c r="E10" s="43">
        <f t="shared" si="17"/>
        <v>1224</v>
      </c>
      <c r="F10" s="43">
        <f t="shared" si="18"/>
        <v>0.34</v>
      </c>
      <c r="G10" s="43">
        <f>VLOOKUP(A10,'APPENDIX A'!$A$2:'APPENDIX A'!$E$524,5,0)</f>
        <v>0</v>
      </c>
      <c r="H10" s="43">
        <f>VLOOKUP(A10,'APPENDIX A'!$A$2:'APPENDIX A'!$E$524,4,0)</f>
        <v>0</v>
      </c>
      <c r="I10" s="43">
        <f t="shared" si="19"/>
        <v>0</v>
      </c>
      <c r="J10" s="43">
        <f t="shared" si="20"/>
        <v>0</v>
      </c>
      <c r="K10" s="44">
        <f t="shared" si="21"/>
        <v>0.96597222222222223</v>
      </c>
      <c r="L10" s="44">
        <f t="shared" si="22"/>
        <v>0.97986111111111107</v>
      </c>
      <c r="M10" s="45" t="str">
        <f>VLOOKUP(A10,'APPENDIX C'!$A$2:'APPENDIX C'!$B$486,2,0)</f>
        <v/>
      </c>
      <c r="N10" s="46">
        <f t="shared" si="23"/>
        <v>0</v>
      </c>
      <c r="O10" s="46">
        <f t="shared" si="24"/>
        <v>0</v>
      </c>
      <c r="P10" s="46">
        <f t="shared" si="25"/>
        <v>0</v>
      </c>
      <c r="Q10" s="46">
        <f t="shared" si="26"/>
        <v>0</v>
      </c>
      <c r="R10" s="46">
        <f t="shared" si="27"/>
        <v>0</v>
      </c>
      <c r="S10" s="46">
        <f t="shared" si="28"/>
        <v>0.34</v>
      </c>
      <c r="T10" s="46">
        <f t="shared" si="29"/>
        <v>23.523333333333333</v>
      </c>
      <c r="U10" s="43">
        <f t="shared" si="30"/>
        <v>23</v>
      </c>
      <c r="V10" s="43">
        <f t="shared" si="31"/>
        <v>31</v>
      </c>
    </row>
    <row r="11" spans="1:22" ht="17" x14ac:dyDescent="0.2">
      <c r="A11" s="50" t="s">
        <v>547</v>
      </c>
      <c r="B11" s="43" t="str">
        <f t="shared" si="16"/>
        <v>HARPS-N</v>
      </c>
      <c r="C11" s="43">
        <f>VLOOKUP(A11,'APPENDIX A'!$A$2:'APPENDIX A'!$E$524,3,0)</f>
        <v>900</v>
      </c>
      <c r="D11" s="43">
        <f>VLOOKUP(A11,'APPENDIX A'!$A$2:'APPENDIX A'!$E$524,2,0)</f>
        <v>1</v>
      </c>
      <c r="E11" s="43">
        <f t="shared" si="17"/>
        <v>1224</v>
      </c>
      <c r="F11" s="43">
        <f t="shared" si="18"/>
        <v>0.34</v>
      </c>
      <c r="G11" s="43">
        <f>VLOOKUP(A11,'APPENDIX A'!$A$2:'APPENDIX A'!$E$524,5,0)</f>
        <v>0</v>
      </c>
      <c r="H11" s="43">
        <f>VLOOKUP(A11,'APPENDIX A'!$A$2:'APPENDIX A'!$E$524,4,0)</f>
        <v>0</v>
      </c>
      <c r="I11" s="43">
        <f t="shared" si="19"/>
        <v>0</v>
      </c>
      <c r="J11" s="43">
        <f t="shared" si="20"/>
        <v>0</v>
      </c>
      <c r="K11" s="44">
        <f t="shared" si="21"/>
        <v>0.97986111111111107</v>
      </c>
      <c r="L11" s="44">
        <f t="shared" si="22"/>
        <v>0.99375000000000002</v>
      </c>
      <c r="M11" s="45" t="str">
        <f>VLOOKUP(A11,'APPENDIX C'!$A$2:'APPENDIX C'!$B$486,2,0)</f>
        <v/>
      </c>
      <c r="N11" s="46">
        <f t="shared" si="23"/>
        <v>0</v>
      </c>
      <c r="O11" s="46">
        <f t="shared" si="24"/>
        <v>0</v>
      </c>
      <c r="P11" s="46">
        <f t="shared" si="25"/>
        <v>0</v>
      </c>
      <c r="Q11" s="46">
        <f t="shared" si="26"/>
        <v>0</v>
      </c>
      <c r="R11" s="46">
        <f t="shared" si="27"/>
        <v>0</v>
      </c>
      <c r="S11" s="46">
        <f t="shared" si="28"/>
        <v>0.34</v>
      </c>
      <c r="T11" s="46">
        <f t="shared" si="29"/>
        <v>23.856666666666666</v>
      </c>
      <c r="U11" s="43">
        <f t="shared" si="30"/>
        <v>23</v>
      </c>
      <c r="V11" s="43">
        <f t="shared" si="31"/>
        <v>51</v>
      </c>
    </row>
    <row r="12" spans="1:22" ht="17" x14ac:dyDescent="0.2">
      <c r="A12" s="50" t="s">
        <v>547</v>
      </c>
      <c r="B12" s="43" t="str">
        <f t="shared" si="16"/>
        <v>HARPS-N</v>
      </c>
      <c r="C12" s="43">
        <f>VLOOKUP(A12,'APPENDIX A'!$A$2:'APPENDIX A'!$E$524,3,0)</f>
        <v>900</v>
      </c>
      <c r="D12" s="43">
        <f>VLOOKUP(A12,'APPENDIX A'!$A$2:'APPENDIX A'!$E$524,2,0)</f>
        <v>1</v>
      </c>
      <c r="E12" s="43">
        <f t="shared" si="17"/>
        <v>1224</v>
      </c>
      <c r="F12" s="43">
        <f t="shared" si="18"/>
        <v>0.34</v>
      </c>
      <c r="G12" s="43">
        <f>VLOOKUP(A12,'APPENDIX A'!$A$2:'APPENDIX A'!$E$524,5,0)</f>
        <v>0</v>
      </c>
      <c r="H12" s="43">
        <f>VLOOKUP(A12,'APPENDIX A'!$A$2:'APPENDIX A'!$E$524,4,0)</f>
        <v>0</v>
      </c>
      <c r="I12" s="43">
        <f t="shared" si="19"/>
        <v>0</v>
      </c>
      <c r="J12" s="43">
        <f t="shared" si="20"/>
        <v>0</v>
      </c>
      <c r="K12" s="44">
        <f t="shared" si="21"/>
        <v>0.99375000000000002</v>
      </c>
      <c r="L12" s="44">
        <f t="shared" si="22"/>
        <v>7.6388888888889728E-3</v>
      </c>
      <c r="M12" s="45" t="str">
        <f>VLOOKUP(A12,'APPENDIX C'!$A$2:'APPENDIX C'!$B$486,2,0)</f>
        <v/>
      </c>
      <c r="N12" s="46">
        <f t="shared" si="23"/>
        <v>0</v>
      </c>
      <c r="O12" s="46">
        <f t="shared" si="24"/>
        <v>0</v>
      </c>
      <c r="P12" s="46">
        <f t="shared" si="25"/>
        <v>0</v>
      </c>
      <c r="Q12" s="46">
        <f t="shared" si="26"/>
        <v>0</v>
      </c>
      <c r="R12" s="46">
        <f t="shared" si="27"/>
        <v>0</v>
      </c>
      <c r="S12" s="46">
        <f t="shared" si="28"/>
        <v>0.34</v>
      </c>
      <c r="T12" s="46">
        <f t="shared" si="29"/>
        <v>24.19</v>
      </c>
      <c r="U12" s="43">
        <f t="shared" si="30"/>
        <v>24</v>
      </c>
      <c r="V12" s="43">
        <f t="shared" si="31"/>
        <v>11</v>
      </c>
    </row>
    <row r="13" spans="1:22" ht="17" x14ac:dyDescent="0.2">
      <c r="A13" s="49" t="s">
        <v>342</v>
      </c>
      <c r="B13" s="43" t="str">
        <f t="shared" si="16"/>
        <v>HARPS-N</v>
      </c>
      <c r="C13" s="43">
        <f>VLOOKUP(A13,'APPENDIX A'!$A$2:'APPENDIX A'!$E$524,3,0)</f>
        <v>900</v>
      </c>
      <c r="D13" s="43">
        <f>VLOOKUP(A13,'APPENDIX A'!$A$2:'APPENDIX A'!$E$524,2,0)</f>
        <v>1</v>
      </c>
      <c r="E13" s="43">
        <f t="shared" si="17"/>
        <v>1224</v>
      </c>
      <c r="F13" s="43">
        <f t="shared" si="18"/>
        <v>0.34</v>
      </c>
      <c r="G13" s="43">
        <f>VLOOKUP(A13,'APPENDIX A'!$A$2:'APPENDIX A'!$E$524,5,0)</f>
        <v>0</v>
      </c>
      <c r="H13" s="43">
        <f>VLOOKUP(A13,'APPENDIX A'!$A$2:'APPENDIX A'!$E$524,4,0)</f>
        <v>0</v>
      </c>
      <c r="I13" s="43">
        <f t="shared" si="19"/>
        <v>0</v>
      </c>
      <c r="J13" s="43">
        <f t="shared" si="20"/>
        <v>0</v>
      </c>
      <c r="K13" s="44">
        <f t="shared" si="21"/>
        <v>7.6388888888889728E-3</v>
      </c>
      <c r="L13" s="44">
        <f t="shared" si="22"/>
        <v>2.1527777777777781E-2</v>
      </c>
      <c r="M13" s="45" t="str">
        <f>VLOOKUP(A13,'APPENDIX C'!$A$2:'APPENDIX C'!$B$486,2,0)</f>
        <v xml:space="preserve"> </v>
      </c>
      <c r="N13" s="46">
        <f t="shared" si="23"/>
        <v>0</v>
      </c>
      <c r="O13" s="46">
        <f t="shared" si="24"/>
        <v>0</v>
      </c>
      <c r="P13" s="46">
        <f t="shared" si="25"/>
        <v>0</v>
      </c>
      <c r="Q13" s="46">
        <f t="shared" si="26"/>
        <v>0</v>
      </c>
      <c r="R13" s="46">
        <f t="shared" si="27"/>
        <v>0</v>
      </c>
      <c r="S13" s="46">
        <f t="shared" si="28"/>
        <v>0</v>
      </c>
      <c r="T13" s="46">
        <f t="shared" si="29"/>
        <v>0.52333333333333332</v>
      </c>
      <c r="U13" s="43">
        <f t="shared" si="30"/>
        <v>0</v>
      </c>
      <c r="V13" s="43">
        <f t="shared" si="31"/>
        <v>31</v>
      </c>
    </row>
    <row r="14" spans="1:22" ht="17" x14ac:dyDescent="0.2">
      <c r="A14" s="49" t="s">
        <v>564</v>
      </c>
      <c r="B14" s="43" t="str">
        <f t="shared" si="16"/>
        <v>GIARPS</v>
      </c>
      <c r="C14" s="43">
        <f>VLOOKUP(A14,'APPENDIX A'!$A$2:'APPENDIX A'!$E$524,3,0)</f>
        <v>180</v>
      </c>
      <c r="D14" s="43">
        <f>VLOOKUP(A14,'APPENDIX A'!$A$2:'APPENDIX A'!$E$524,2,0)</f>
        <v>3</v>
      </c>
      <c r="E14" s="43">
        <f t="shared" si="17"/>
        <v>938</v>
      </c>
      <c r="F14" s="43">
        <f t="shared" si="18"/>
        <v>0.26055555555555554</v>
      </c>
      <c r="G14" s="43">
        <f>VLOOKUP(A14,'APPENDIX A'!$A$2:'APPENDIX A'!$E$524,5,0)</f>
        <v>300</v>
      </c>
      <c r="H14" s="43">
        <f>VLOOKUP(A14,'APPENDIX A'!$A$2:'APPENDIX A'!$E$524,4,0)</f>
        <v>1</v>
      </c>
      <c r="I14" s="43">
        <f t="shared" si="19"/>
        <v>780</v>
      </c>
      <c r="J14" s="43">
        <f t="shared" si="20"/>
        <v>0.21666666666666667</v>
      </c>
      <c r="K14" s="44">
        <f t="shared" si="21"/>
        <v>2.1527777777777781E-2</v>
      </c>
      <c r="L14" s="44">
        <f t="shared" si="22"/>
        <v>3.2638888888888891E-2</v>
      </c>
      <c r="M14" s="45" t="str">
        <f>VLOOKUP(A14,'APPENDIX C'!$A$2:'APPENDIX C'!$B$486,2,0)</f>
        <v xml:space="preserve"> </v>
      </c>
      <c r="N14" s="46">
        <f t="shared" si="23"/>
        <v>0</v>
      </c>
      <c r="O14" s="46">
        <f t="shared" si="24"/>
        <v>0</v>
      </c>
      <c r="P14" s="46">
        <f t="shared" si="25"/>
        <v>0</v>
      </c>
      <c r="Q14" s="46">
        <f t="shared" si="26"/>
        <v>0.26055555555555554</v>
      </c>
      <c r="R14" s="46">
        <f t="shared" si="27"/>
        <v>0</v>
      </c>
      <c r="S14" s="46">
        <f t="shared" si="28"/>
        <v>0</v>
      </c>
      <c r="T14" s="46">
        <f t="shared" si="29"/>
        <v>0.77722222222222226</v>
      </c>
      <c r="U14" s="43">
        <f t="shared" si="30"/>
        <v>0</v>
      </c>
      <c r="V14" s="43">
        <f t="shared" si="31"/>
        <v>47</v>
      </c>
    </row>
    <row r="15" spans="1:22" ht="17" x14ac:dyDescent="0.2">
      <c r="A15" s="49" t="s">
        <v>692</v>
      </c>
      <c r="B15" s="43" t="str">
        <f t="shared" si="16"/>
        <v>HARPS-N</v>
      </c>
      <c r="C15" s="43">
        <f>VLOOKUP(A15,'APPENDIX A'!$A$2:'APPENDIX A'!$E$524,3,0)</f>
        <v>1200</v>
      </c>
      <c r="D15" s="43">
        <f>VLOOKUP(A15,'APPENDIX A'!$A$2:'APPENDIX A'!$E$524,2,0)</f>
        <v>1</v>
      </c>
      <c r="E15" s="43">
        <f t="shared" si="17"/>
        <v>1524</v>
      </c>
      <c r="F15" s="43">
        <f t="shared" si="18"/>
        <v>0.42333333333333334</v>
      </c>
      <c r="G15" s="43">
        <f>VLOOKUP(A15,'APPENDIX A'!$A$2:'APPENDIX A'!$E$524,5,0)</f>
        <v>300</v>
      </c>
      <c r="H15" s="43">
        <f>VLOOKUP(A15,'APPENDIX A'!$A$2:'APPENDIX A'!$E$524,4,0)</f>
        <v>0</v>
      </c>
      <c r="I15" s="43">
        <f t="shared" si="19"/>
        <v>0</v>
      </c>
      <c r="J15" s="43">
        <f t="shared" si="20"/>
        <v>0</v>
      </c>
      <c r="K15" s="44">
        <f t="shared" si="21"/>
        <v>3.2638888888888891E-2</v>
      </c>
      <c r="L15" s="44">
        <f t="shared" si="22"/>
        <v>4.9999999999999996E-2</v>
      </c>
      <c r="M15" s="45" t="str">
        <f>VLOOKUP(A15,'APPENDIX C'!$A$2:'APPENDIX C'!$B$486,2,0)</f>
        <v xml:space="preserve"> </v>
      </c>
      <c r="N15" s="46">
        <f t="shared" si="23"/>
        <v>0</v>
      </c>
      <c r="O15" s="46">
        <f t="shared" si="24"/>
        <v>0</v>
      </c>
      <c r="P15" s="46">
        <f t="shared" si="25"/>
        <v>0</v>
      </c>
      <c r="Q15" s="46">
        <f t="shared" si="26"/>
        <v>0.42333333333333334</v>
      </c>
      <c r="R15" s="46">
        <f t="shared" si="27"/>
        <v>0</v>
      </c>
      <c r="S15" s="46">
        <f t="shared" si="28"/>
        <v>0</v>
      </c>
      <c r="T15" s="46">
        <f t="shared" si="29"/>
        <v>1.2066666666666668</v>
      </c>
      <c r="U15" s="43">
        <f t="shared" si="30"/>
        <v>1</v>
      </c>
      <c r="V15" s="43">
        <f t="shared" si="31"/>
        <v>12</v>
      </c>
    </row>
    <row r="16" spans="1:22" x14ac:dyDescent="0.2">
      <c r="A16" s="50" t="s">
        <v>683</v>
      </c>
      <c r="B16" s="43" t="str">
        <f t="shared" si="16"/>
        <v>HARPS-N</v>
      </c>
      <c r="C16" s="43">
        <f>VLOOKUP(A16,'APPENDIX A'!$A$2:'APPENDIX A'!$E$524,3,0)</f>
        <v>1800</v>
      </c>
      <c r="D16" s="43">
        <f>VLOOKUP(A16,'APPENDIX A'!$A$2:'APPENDIX A'!$E$524,2,0)</f>
        <v>1</v>
      </c>
      <c r="E16" s="43">
        <f t="shared" si="17"/>
        <v>2124</v>
      </c>
      <c r="F16" s="43">
        <f t="shared" si="18"/>
        <v>0.59</v>
      </c>
      <c r="G16" s="43">
        <f>VLOOKUP(A16,'APPENDIX A'!$A$2:'APPENDIX A'!$E$524,5,0)</f>
        <v>300</v>
      </c>
      <c r="H16" s="43">
        <f>VLOOKUP(A16,'APPENDIX A'!$A$2:'APPENDIX A'!$E$524,4,0)</f>
        <v>0</v>
      </c>
      <c r="I16" s="43">
        <f t="shared" si="19"/>
        <v>0</v>
      </c>
      <c r="J16" s="43">
        <f t="shared" si="20"/>
        <v>0</v>
      </c>
      <c r="K16" s="44">
        <f t="shared" si="21"/>
        <v>4.9999999999999996E-2</v>
      </c>
      <c r="L16" s="44">
        <f t="shared" si="22"/>
        <v>7.4305555555555555E-2</v>
      </c>
      <c r="M16" s="45" t="str">
        <f>VLOOKUP(A16,'APPENDIX C'!$A$2:'APPENDIX C'!$B$486,2,0)</f>
        <v xml:space="preserve"> </v>
      </c>
      <c r="N16" s="46">
        <f t="shared" si="23"/>
        <v>0</v>
      </c>
      <c r="O16" s="46">
        <f t="shared" si="24"/>
        <v>0</v>
      </c>
      <c r="P16" s="46">
        <f t="shared" si="25"/>
        <v>0</v>
      </c>
      <c r="Q16" s="46">
        <f t="shared" si="26"/>
        <v>0.59</v>
      </c>
      <c r="R16" s="46">
        <f t="shared" si="27"/>
        <v>0</v>
      </c>
      <c r="S16" s="46">
        <f t="shared" si="28"/>
        <v>0</v>
      </c>
      <c r="T16" s="46">
        <f t="shared" si="29"/>
        <v>1.79</v>
      </c>
      <c r="U16" s="43">
        <f t="shared" si="30"/>
        <v>1</v>
      </c>
      <c r="V16" s="43">
        <f t="shared" si="31"/>
        <v>47</v>
      </c>
    </row>
    <row r="17" spans="1:22" x14ac:dyDescent="0.2">
      <c r="A17" s="50" t="s">
        <v>547</v>
      </c>
      <c r="B17" s="43" t="str">
        <f t="shared" si="16"/>
        <v>HARPS-N</v>
      </c>
      <c r="C17" s="43">
        <f>VLOOKUP(A17,'APPENDIX A'!$A$2:'APPENDIX A'!$E$524,3,0)</f>
        <v>900</v>
      </c>
      <c r="D17" s="43">
        <f>VLOOKUP(A17,'APPENDIX A'!$A$2:'APPENDIX A'!$E$524,2,0)</f>
        <v>1</v>
      </c>
      <c r="E17" s="43">
        <f t="shared" si="17"/>
        <v>1224</v>
      </c>
      <c r="F17" s="43">
        <f t="shared" si="18"/>
        <v>0.34</v>
      </c>
      <c r="G17" s="43">
        <f>VLOOKUP(A17,'APPENDIX A'!$A$2:'APPENDIX A'!$E$524,5,0)</f>
        <v>0</v>
      </c>
      <c r="H17" s="43">
        <f>VLOOKUP(A17,'APPENDIX A'!$A$2:'APPENDIX A'!$E$524,4,0)</f>
        <v>0</v>
      </c>
      <c r="I17" s="43">
        <f t="shared" si="19"/>
        <v>0</v>
      </c>
      <c r="J17" s="43">
        <f t="shared" si="20"/>
        <v>0</v>
      </c>
      <c r="K17" s="44">
        <f t="shared" si="21"/>
        <v>7.4305555555555555E-2</v>
      </c>
      <c r="L17" s="44">
        <f t="shared" si="22"/>
        <v>8.819444444444445E-2</v>
      </c>
      <c r="M17" s="45" t="str">
        <f>VLOOKUP(A17,'APPENDIX C'!$A$2:'APPENDIX C'!$B$486,2,0)</f>
        <v/>
      </c>
      <c r="N17" s="46">
        <f t="shared" si="23"/>
        <v>0</v>
      </c>
      <c r="O17" s="46">
        <f t="shared" si="24"/>
        <v>0</v>
      </c>
      <c r="P17" s="46">
        <f t="shared" si="25"/>
        <v>0</v>
      </c>
      <c r="Q17" s="46">
        <f t="shared" si="26"/>
        <v>0</v>
      </c>
      <c r="R17" s="46">
        <f t="shared" si="27"/>
        <v>0</v>
      </c>
      <c r="S17" s="46">
        <f t="shared" si="28"/>
        <v>0.34</v>
      </c>
      <c r="T17" s="46">
        <f t="shared" si="29"/>
        <v>2.1233333333333335</v>
      </c>
      <c r="U17" s="43">
        <f t="shared" si="30"/>
        <v>2</v>
      </c>
      <c r="V17" s="43">
        <f t="shared" si="31"/>
        <v>7</v>
      </c>
    </row>
    <row r="18" spans="1:22" x14ac:dyDescent="0.2">
      <c r="A18" s="50" t="s">
        <v>547</v>
      </c>
      <c r="B18" s="43" t="str">
        <f t="shared" si="16"/>
        <v>HARPS-N</v>
      </c>
      <c r="C18" s="43">
        <f>VLOOKUP(A18,'APPENDIX A'!$A$2:'APPENDIX A'!$E$524,3,0)</f>
        <v>900</v>
      </c>
      <c r="D18" s="43">
        <f>VLOOKUP(A18,'APPENDIX A'!$A$2:'APPENDIX A'!$E$524,2,0)</f>
        <v>1</v>
      </c>
      <c r="E18" s="43">
        <f t="shared" si="17"/>
        <v>1224</v>
      </c>
      <c r="F18" s="43">
        <f t="shared" si="18"/>
        <v>0.34</v>
      </c>
      <c r="G18" s="43">
        <f>VLOOKUP(A18,'APPENDIX A'!$A$2:'APPENDIX A'!$E$524,5,0)</f>
        <v>0</v>
      </c>
      <c r="H18" s="43">
        <f>VLOOKUP(A18,'APPENDIX A'!$A$2:'APPENDIX A'!$E$524,4,0)</f>
        <v>0</v>
      </c>
      <c r="I18" s="43">
        <f t="shared" si="19"/>
        <v>0</v>
      </c>
      <c r="J18" s="43">
        <f t="shared" si="20"/>
        <v>0</v>
      </c>
      <c r="K18" s="44">
        <f t="shared" si="21"/>
        <v>8.819444444444445E-2</v>
      </c>
      <c r="L18" s="44">
        <f t="shared" si="22"/>
        <v>0.10208333333333335</v>
      </c>
      <c r="M18" s="45" t="str">
        <f>VLOOKUP(A18,'APPENDIX C'!$A$2:'APPENDIX C'!$B$486,2,0)</f>
        <v/>
      </c>
      <c r="N18" s="46">
        <f t="shared" si="23"/>
        <v>0</v>
      </c>
      <c r="O18" s="46">
        <f t="shared" si="24"/>
        <v>0</v>
      </c>
      <c r="P18" s="46">
        <f t="shared" si="25"/>
        <v>0</v>
      </c>
      <c r="Q18" s="46">
        <f t="shared" si="26"/>
        <v>0</v>
      </c>
      <c r="R18" s="46">
        <f t="shared" si="27"/>
        <v>0</v>
      </c>
      <c r="S18" s="46">
        <f t="shared" si="28"/>
        <v>0.34</v>
      </c>
      <c r="T18" s="46">
        <f t="shared" si="29"/>
        <v>2.4566666666666666</v>
      </c>
      <c r="U18" s="43">
        <f t="shared" si="30"/>
        <v>2</v>
      </c>
      <c r="V18" s="43">
        <f t="shared" si="31"/>
        <v>27</v>
      </c>
    </row>
    <row r="19" spans="1:22" x14ac:dyDescent="0.2">
      <c r="A19" s="50" t="s">
        <v>547</v>
      </c>
      <c r="B19" s="43" t="str">
        <f t="shared" ref="B19:B23" si="32">IF(F19=0, IF(J19=0,"NONE","GIANO-B"),IF(J19=0,"HARPS-N","GIARPS"))</f>
        <v>HARPS-N</v>
      </c>
      <c r="C19" s="43">
        <f>VLOOKUP(A19,'APPENDIX A'!$A$2:'APPENDIX A'!$E$524,3,0)</f>
        <v>900</v>
      </c>
      <c r="D19" s="43">
        <f>VLOOKUP(A19,'APPENDIX A'!$A$2:'APPENDIX A'!$E$524,2,0)</f>
        <v>1</v>
      </c>
      <c r="E19" s="43">
        <f t="shared" ref="E19:E23" si="33">IF(C19=0, 0,IF(D19=0,0,120+167+D19*(C19+37)))</f>
        <v>1224</v>
      </c>
      <c r="F19" s="43">
        <f t="shared" ref="F19:F23" si="34">E19/3600</f>
        <v>0.34</v>
      </c>
      <c r="G19" s="43">
        <f>VLOOKUP(A19,'APPENDIX A'!$A$2:'APPENDIX A'!$E$524,5,0)</f>
        <v>0</v>
      </c>
      <c r="H19" s="43">
        <f>VLOOKUP(A19,'APPENDIX A'!$A$2:'APPENDIX A'!$E$524,4,0)</f>
        <v>0</v>
      </c>
      <c r="I19" s="43">
        <f t="shared" ref="I19:I23" si="35">H19*(180+2*G19)</f>
        <v>0</v>
      </c>
      <c r="J19" s="43">
        <f t="shared" ref="J19:J23" si="36">I19/3600</f>
        <v>0</v>
      </c>
      <c r="K19" s="44">
        <f t="shared" ref="K19:K23" si="37">L18</f>
        <v>0.10208333333333335</v>
      </c>
      <c r="L19" s="44">
        <f t="shared" ref="L19:L23" si="38">TIME(U19,V19,0)</f>
        <v>0.11597222222222221</v>
      </c>
      <c r="M19" s="45" t="str">
        <f>VLOOKUP(A19,'APPENDIX C'!$A$2:'APPENDIX C'!$B$486,2,0)</f>
        <v/>
      </c>
      <c r="N19" s="46">
        <f t="shared" ref="N19:N23" si="39">IF(MID(A19,1,2)="MP",0,IF(MID(A19,1,1)="M",F19,IF(A19="GATO01",F19/4,0)))</f>
        <v>0</v>
      </c>
      <c r="O19" s="46">
        <f t="shared" ref="O19:O23" si="40">IF(MID(A19,1,2)="KP",F19,IF(A19="GATO01",(F19)/4,0))</f>
        <v>0</v>
      </c>
      <c r="P19" s="46">
        <f t="shared" ref="P19:P23" si="41">IF(MID(A19,1,2)="SC",MAX(F19,J19),0)</f>
        <v>0</v>
      </c>
      <c r="Q19" s="46">
        <f t="shared" ref="Q19:Q23" si="42">IF(MID(A19,1,2)="YO",MAX(F19,J19),0)</f>
        <v>0</v>
      </c>
      <c r="R19" s="46">
        <f t="shared" ref="R19:R23" si="43">IF(MID(A19,1,2)="AT",MAX(F19,J19),0)</f>
        <v>0</v>
      </c>
      <c r="S19" s="46">
        <f t="shared" ref="S19:S23" si="44">IF(MID(A19,1,2)="GT",F19,0)</f>
        <v>0.34</v>
      </c>
      <c r="T19" s="46">
        <f t="shared" ref="T19:T23" si="45">IF(F19&lt;J19,HOUR(K19)+(MINUTE(K19)+(I19)/60)/60,HOUR(K19)+(MINUTE(K19)+(E19)/60)/60)</f>
        <v>2.79</v>
      </c>
      <c r="U19" s="43">
        <f t="shared" ref="U19:U23" si="46">INT(T19)</f>
        <v>2</v>
      </c>
      <c r="V19" s="43">
        <f t="shared" ref="V19:V23" si="47">ROUND(((T19-U19)*60),0)</f>
        <v>47</v>
      </c>
    </row>
    <row r="20" spans="1:22" x14ac:dyDescent="0.2">
      <c r="A20" s="50" t="s">
        <v>547</v>
      </c>
      <c r="B20" s="43" t="str">
        <f t="shared" si="32"/>
        <v>HARPS-N</v>
      </c>
      <c r="C20" s="43">
        <f>VLOOKUP(A20,'APPENDIX A'!$A$2:'APPENDIX A'!$E$524,3,0)</f>
        <v>900</v>
      </c>
      <c r="D20" s="43">
        <f>VLOOKUP(A20,'APPENDIX A'!$A$2:'APPENDIX A'!$E$524,2,0)</f>
        <v>1</v>
      </c>
      <c r="E20" s="43">
        <f t="shared" si="33"/>
        <v>1224</v>
      </c>
      <c r="F20" s="43">
        <f t="shared" si="34"/>
        <v>0.34</v>
      </c>
      <c r="G20" s="43">
        <f>VLOOKUP(A20,'APPENDIX A'!$A$2:'APPENDIX A'!$E$524,5,0)</f>
        <v>0</v>
      </c>
      <c r="H20" s="43">
        <f>VLOOKUP(A20,'APPENDIX A'!$A$2:'APPENDIX A'!$E$524,4,0)</f>
        <v>0</v>
      </c>
      <c r="I20" s="43">
        <f t="shared" si="35"/>
        <v>0</v>
      </c>
      <c r="J20" s="43">
        <f t="shared" si="36"/>
        <v>0</v>
      </c>
      <c r="K20" s="44">
        <f t="shared" si="37"/>
        <v>0.11597222222222221</v>
      </c>
      <c r="L20" s="44">
        <f t="shared" si="38"/>
        <v>0.12986111111111112</v>
      </c>
      <c r="M20" s="45" t="str">
        <f>VLOOKUP(A20,'APPENDIX C'!$A$2:'APPENDIX C'!$B$486,2,0)</f>
        <v/>
      </c>
      <c r="N20" s="46">
        <f t="shared" si="39"/>
        <v>0</v>
      </c>
      <c r="O20" s="46">
        <f t="shared" si="40"/>
        <v>0</v>
      </c>
      <c r="P20" s="46">
        <f t="shared" si="41"/>
        <v>0</v>
      </c>
      <c r="Q20" s="46">
        <f t="shared" si="42"/>
        <v>0</v>
      </c>
      <c r="R20" s="46">
        <f t="shared" si="43"/>
        <v>0</v>
      </c>
      <c r="S20" s="46">
        <f t="shared" si="44"/>
        <v>0.34</v>
      </c>
      <c r="T20" s="46">
        <f t="shared" si="45"/>
        <v>3.1233333333333335</v>
      </c>
      <c r="U20" s="43">
        <f t="shared" si="46"/>
        <v>3</v>
      </c>
      <c r="V20" s="43">
        <f t="shared" si="47"/>
        <v>7</v>
      </c>
    </row>
    <row r="21" spans="1:22" x14ac:dyDescent="0.2">
      <c r="A21" s="50" t="s">
        <v>547</v>
      </c>
      <c r="B21" s="43" t="str">
        <f t="shared" si="32"/>
        <v>HARPS-N</v>
      </c>
      <c r="C21" s="43">
        <f>VLOOKUP(A21,'APPENDIX A'!$A$2:'APPENDIX A'!$E$524,3,0)</f>
        <v>900</v>
      </c>
      <c r="D21" s="43">
        <f>VLOOKUP(A21,'APPENDIX A'!$A$2:'APPENDIX A'!$E$524,2,0)</f>
        <v>1</v>
      </c>
      <c r="E21" s="43">
        <f t="shared" si="33"/>
        <v>1224</v>
      </c>
      <c r="F21" s="43">
        <f t="shared" si="34"/>
        <v>0.34</v>
      </c>
      <c r="G21" s="43">
        <f>VLOOKUP(A21,'APPENDIX A'!$A$2:'APPENDIX A'!$E$524,5,0)</f>
        <v>0</v>
      </c>
      <c r="H21" s="43">
        <f>VLOOKUP(A21,'APPENDIX A'!$A$2:'APPENDIX A'!$E$524,4,0)</f>
        <v>0</v>
      </c>
      <c r="I21" s="43">
        <f t="shared" si="35"/>
        <v>0</v>
      </c>
      <c r="J21" s="43">
        <f t="shared" si="36"/>
        <v>0</v>
      </c>
      <c r="K21" s="44">
        <f t="shared" si="37"/>
        <v>0.12986111111111112</v>
      </c>
      <c r="L21" s="44">
        <f t="shared" si="38"/>
        <v>0.14375000000000002</v>
      </c>
      <c r="M21" s="45" t="str">
        <f>VLOOKUP(A21,'APPENDIX C'!$A$2:'APPENDIX C'!$B$486,2,0)</f>
        <v/>
      </c>
      <c r="N21" s="46">
        <f t="shared" si="39"/>
        <v>0</v>
      </c>
      <c r="O21" s="46">
        <f t="shared" si="40"/>
        <v>0</v>
      </c>
      <c r="P21" s="46">
        <f t="shared" si="41"/>
        <v>0</v>
      </c>
      <c r="Q21" s="46">
        <f t="shared" si="42"/>
        <v>0</v>
      </c>
      <c r="R21" s="46">
        <f t="shared" si="43"/>
        <v>0</v>
      </c>
      <c r="S21" s="46">
        <f t="shared" si="44"/>
        <v>0.34</v>
      </c>
      <c r="T21" s="46">
        <f t="shared" si="45"/>
        <v>3.4566666666666666</v>
      </c>
      <c r="U21" s="43">
        <f t="shared" si="46"/>
        <v>3</v>
      </c>
      <c r="V21" s="43">
        <f t="shared" si="47"/>
        <v>27</v>
      </c>
    </row>
    <row r="22" spans="1:22" x14ac:dyDescent="0.2">
      <c r="A22" s="50" t="s">
        <v>547</v>
      </c>
      <c r="B22" s="43" t="str">
        <f t="shared" si="32"/>
        <v>HARPS-N</v>
      </c>
      <c r="C22" s="43">
        <f>VLOOKUP(A22,'APPENDIX A'!$A$2:'APPENDIX A'!$E$524,3,0)</f>
        <v>900</v>
      </c>
      <c r="D22" s="43">
        <f>VLOOKUP(A22,'APPENDIX A'!$A$2:'APPENDIX A'!$E$524,2,0)</f>
        <v>1</v>
      </c>
      <c r="E22" s="43">
        <f t="shared" si="33"/>
        <v>1224</v>
      </c>
      <c r="F22" s="43">
        <f t="shared" si="34"/>
        <v>0.34</v>
      </c>
      <c r="G22" s="43">
        <f>VLOOKUP(A22,'APPENDIX A'!$A$2:'APPENDIX A'!$E$524,5,0)</f>
        <v>0</v>
      </c>
      <c r="H22" s="43">
        <f>VLOOKUP(A22,'APPENDIX A'!$A$2:'APPENDIX A'!$E$524,4,0)</f>
        <v>0</v>
      </c>
      <c r="I22" s="43">
        <f t="shared" si="35"/>
        <v>0</v>
      </c>
      <c r="J22" s="43">
        <f t="shared" si="36"/>
        <v>0</v>
      </c>
      <c r="K22" s="44">
        <f t="shared" si="37"/>
        <v>0.14375000000000002</v>
      </c>
      <c r="L22" s="44">
        <f t="shared" si="38"/>
        <v>0.15763888888888888</v>
      </c>
      <c r="M22" s="45" t="str">
        <f>VLOOKUP(A22,'APPENDIX C'!$A$2:'APPENDIX C'!$B$486,2,0)</f>
        <v/>
      </c>
      <c r="N22" s="46">
        <f t="shared" si="39"/>
        <v>0</v>
      </c>
      <c r="O22" s="46">
        <f t="shared" si="40"/>
        <v>0</v>
      </c>
      <c r="P22" s="46">
        <f t="shared" si="41"/>
        <v>0</v>
      </c>
      <c r="Q22" s="46">
        <f t="shared" si="42"/>
        <v>0</v>
      </c>
      <c r="R22" s="46">
        <f t="shared" si="43"/>
        <v>0</v>
      </c>
      <c r="S22" s="46">
        <f t="shared" si="44"/>
        <v>0.34</v>
      </c>
      <c r="T22" s="46">
        <f t="shared" si="45"/>
        <v>3.79</v>
      </c>
      <c r="U22" s="43">
        <f t="shared" si="46"/>
        <v>3</v>
      </c>
      <c r="V22" s="43">
        <f t="shared" si="47"/>
        <v>47</v>
      </c>
    </row>
    <row r="23" spans="1:22" x14ac:dyDescent="0.2">
      <c r="A23" s="50" t="s">
        <v>547</v>
      </c>
      <c r="B23" s="43" t="str">
        <f t="shared" si="32"/>
        <v>HARPS-N</v>
      </c>
      <c r="C23" s="43">
        <f>VLOOKUP(A23,'APPENDIX A'!$A$2:'APPENDIX A'!$E$524,3,0)</f>
        <v>900</v>
      </c>
      <c r="D23" s="43">
        <f>VLOOKUP(A23,'APPENDIX A'!$A$2:'APPENDIX A'!$E$524,2,0)</f>
        <v>1</v>
      </c>
      <c r="E23" s="43">
        <f t="shared" si="33"/>
        <v>1224</v>
      </c>
      <c r="F23" s="43">
        <f t="shared" si="34"/>
        <v>0.34</v>
      </c>
      <c r="G23" s="43">
        <f>VLOOKUP(A23,'APPENDIX A'!$A$2:'APPENDIX A'!$E$524,5,0)</f>
        <v>0</v>
      </c>
      <c r="H23" s="43">
        <f>VLOOKUP(A23,'APPENDIX A'!$A$2:'APPENDIX A'!$E$524,4,0)</f>
        <v>0</v>
      </c>
      <c r="I23" s="43">
        <f t="shared" si="35"/>
        <v>0</v>
      </c>
      <c r="J23" s="43">
        <f t="shared" si="36"/>
        <v>0</v>
      </c>
      <c r="K23" s="44">
        <f t="shared" si="37"/>
        <v>0.15763888888888888</v>
      </c>
      <c r="L23" s="44">
        <f t="shared" si="38"/>
        <v>0.17152777777777775</v>
      </c>
      <c r="M23" s="45" t="str">
        <f>VLOOKUP(A23,'APPENDIX C'!$A$2:'APPENDIX C'!$B$486,2,0)</f>
        <v/>
      </c>
      <c r="N23" s="46">
        <f t="shared" si="39"/>
        <v>0</v>
      </c>
      <c r="O23" s="46">
        <f t="shared" si="40"/>
        <v>0</v>
      </c>
      <c r="P23" s="46">
        <f t="shared" si="41"/>
        <v>0</v>
      </c>
      <c r="Q23" s="46">
        <f t="shared" si="42"/>
        <v>0</v>
      </c>
      <c r="R23" s="46">
        <f t="shared" si="43"/>
        <v>0</v>
      </c>
      <c r="S23" s="46">
        <f t="shared" si="44"/>
        <v>0.34</v>
      </c>
      <c r="T23" s="46">
        <f t="shared" si="45"/>
        <v>4.1233333333333331</v>
      </c>
      <c r="U23" s="43">
        <f t="shared" si="46"/>
        <v>4</v>
      </c>
      <c r="V23" s="43">
        <f t="shared" si="47"/>
        <v>7</v>
      </c>
    </row>
    <row r="24" spans="1:22" ht="17" x14ac:dyDescent="0.2">
      <c r="A24" s="49" t="s">
        <v>565</v>
      </c>
      <c r="B24" s="43" t="str">
        <f t="shared" ref="B24:B30" si="48">IF(F24=0, IF(J24=0,"NONE","GIANO-B"),IF(J24=0,"HARPS-N","GIARPS"))</f>
        <v>GIARPS</v>
      </c>
      <c r="C24" s="43">
        <f>VLOOKUP(A24,'APPENDIX A'!$A$2:'APPENDIX A'!$E$524,3,0)</f>
        <v>200</v>
      </c>
      <c r="D24" s="43">
        <f>VLOOKUP(A24,'APPENDIX A'!$A$2:'APPENDIX A'!$E$524,2,0)</f>
        <v>2</v>
      </c>
      <c r="E24" s="43">
        <f t="shared" ref="E24:E30" si="49">IF(C24=0, 0,IF(D24=0,0,120+167+D24*(C24+37)))</f>
        <v>761</v>
      </c>
      <c r="F24" s="43">
        <f t="shared" ref="F24:F30" si="50">E24/3600</f>
        <v>0.21138888888888888</v>
      </c>
      <c r="G24" s="43">
        <f>VLOOKUP(A24,'APPENDIX A'!$A$2:'APPENDIX A'!$E$524,5,0)</f>
        <v>300</v>
      </c>
      <c r="H24" s="43">
        <f>VLOOKUP(A24,'APPENDIX A'!$A$2:'APPENDIX A'!$E$524,4,0)</f>
        <v>1</v>
      </c>
      <c r="I24" s="43">
        <f t="shared" ref="I24:I30" si="51">H24*(180+2*G24)</f>
        <v>780</v>
      </c>
      <c r="J24" s="43">
        <f t="shared" ref="J24:J30" si="52">I24/3600</f>
        <v>0.21666666666666667</v>
      </c>
      <c r="K24" s="44">
        <f t="shared" ref="K24:K30" si="53">L23</f>
        <v>0.17152777777777775</v>
      </c>
      <c r="L24" s="44">
        <f t="shared" ref="L24:L30" si="54">TIME(U24,V24,0)</f>
        <v>0.18055555555555555</v>
      </c>
      <c r="M24" s="45" t="str">
        <f>VLOOKUP(A24,'APPENDIX C'!$A$2:'APPENDIX C'!$B$486,2,0)</f>
        <v xml:space="preserve"> </v>
      </c>
      <c r="N24" s="46">
        <f t="shared" ref="N24:N30" si="55">IF(MID(A24,1,2)="MP",0,IF(MID(A24,1,1)="M",F24,IF(A24="GATO01",F24/4,0)))</f>
        <v>0</v>
      </c>
      <c r="O24" s="46">
        <f t="shared" ref="O24:O30" si="56">IF(MID(A24,1,2)="KP",F24,IF(A24="GATO01",(F24)/4,0))</f>
        <v>0</v>
      </c>
      <c r="P24" s="46">
        <f t="shared" ref="P24:P30" si="57">IF(MID(A24,1,2)="SC",MAX(F24,J24),0)</f>
        <v>0</v>
      </c>
      <c r="Q24" s="46">
        <f t="shared" ref="Q24:Q30" si="58">IF(MID(A24,1,2)="YO",MAX(F24,J24),0)</f>
        <v>0.21666666666666667</v>
      </c>
      <c r="R24" s="46">
        <f t="shared" ref="R24:R30" si="59">IF(MID(A24,1,2)="AT",MAX(F24,J24),0)</f>
        <v>0</v>
      </c>
      <c r="S24" s="46">
        <f t="shared" ref="S24:S30" si="60">IF(MID(A24,1,2)="GT",F24,0)</f>
        <v>0</v>
      </c>
      <c r="T24" s="46">
        <f t="shared" ref="T24:T30" si="61">IF(F24&lt;J24,HOUR(K24)+(MINUTE(K24)+(I24)/60)/60,HOUR(K24)+(MINUTE(K24)+(E24)/60)/60)</f>
        <v>4.333333333333333</v>
      </c>
      <c r="U24" s="43">
        <f t="shared" ref="U24:U30" si="62">INT(T24)</f>
        <v>4</v>
      </c>
      <c r="V24" s="43">
        <f t="shared" ref="V24:V30" si="63">ROUND(((T24-U24)*60),0)</f>
        <v>20</v>
      </c>
    </row>
    <row r="25" spans="1:22" ht="17" x14ac:dyDescent="0.2">
      <c r="A25" s="49" t="s">
        <v>650</v>
      </c>
      <c r="B25" s="43" t="str">
        <f t="shared" si="48"/>
        <v>HARPS-N</v>
      </c>
      <c r="C25" s="43">
        <f>VLOOKUP(A25,'APPENDIX A'!$A$2:'APPENDIX A'!$E$524,3,0)</f>
        <v>1200</v>
      </c>
      <c r="D25" s="43">
        <f>VLOOKUP(A25,'APPENDIX A'!$A$2:'APPENDIX A'!$E$524,2,0)</f>
        <v>1</v>
      </c>
      <c r="E25" s="43">
        <f t="shared" si="49"/>
        <v>1524</v>
      </c>
      <c r="F25" s="43">
        <f t="shared" si="50"/>
        <v>0.42333333333333334</v>
      </c>
      <c r="G25" s="43">
        <f>VLOOKUP(A25,'APPENDIX A'!$A$2:'APPENDIX A'!$E$524,5,0)</f>
        <v>0</v>
      </c>
      <c r="H25" s="43">
        <f>VLOOKUP(A25,'APPENDIX A'!$A$2:'APPENDIX A'!$E$524,4,0)</f>
        <v>0</v>
      </c>
      <c r="I25" s="43">
        <f t="shared" si="51"/>
        <v>0</v>
      </c>
      <c r="J25" s="43">
        <f t="shared" si="52"/>
        <v>0</v>
      </c>
      <c r="K25" s="44">
        <f t="shared" si="53"/>
        <v>0.18055555555555555</v>
      </c>
      <c r="L25" s="44">
        <f t="shared" si="54"/>
        <v>0.19791666666666666</v>
      </c>
      <c r="M25" s="45" t="str">
        <f>VLOOKUP(A25,'APPENDIX C'!$A$2:'APPENDIX C'!$B$486,2,0)</f>
        <v xml:space="preserve"> </v>
      </c>
      <c r="N25" s="46">
        <f t="shared" si="55"/>
        <v>0.42333333333333334</v>
      </c>
      <c r="O25" s="46">
        <f t="shared" si="56"/>
        <v>0</v>
      </c>
      <c r="P25" s="46">
        <f t="shared" si="57"/>
        <v>0</v>
      </c>
      <c r="Q25" s="46">
        <f t="shared" si="58"/>
        <v>0</v>
      </c>
      <c r="R25" s="46">
        <f t="shared" si="59"/>
        <v>0</v>
      </c>
      <c r="S25" s="46">
        <f t="shared" si="60"/>
        <v>0</v>
      </c>
      <c r="T25" s="46">
        <f t="shared" si="61"/>
        <v>4.7566666666666668</v>
      </c>
      <c r="U25" s="43">
        <f t="shared" si="62"/>
        <v>4</v>
      </c>
      <c r="V25" s="43">
        <f t="shared" si="63"/>
        <v>45</v>
      </c>
    </row>
    <row r="26" spans="1:22" ht="17" x14ac:dyDescent="0.2">
      <c r="A26" s="49" t="s">
        <v>630</v>
      </c>
      <c r="B26" s="43" t="str">
        <f t="shared" si="48"/>
        <v>GIARPS</v>
      </c>
      <c r="C26" s="43">
        <f>VLOOKUP(A26,'APPENDIX A'!$A$2:'APPENDIX A'!$E$524,3,0)</f>
        <v>2640</v>
      </c>
      <c r="D26" s="43">
        <f>VLOOKUP(A26,'APPENDIX A'!$A$2:'APPENDIX A'!$E$524,2,0)</f>
        <v>1</v>
      </c>
      <c r="E26" s="43">
        <f t="shared" si="49"/>
        <v>2964</v>
      </c>
      <c r="F26" s="43">
        <f t="shared" si="50"/>
        <v>0.82333333333333336</v>
      </c>
      <c r="G26" s="43">
        <f>VLOOKUP(A26,'APPENDIX A'!$A$2:'APPENDIX A'!$E$524,5,0)</f>
        <v>300</v>
      </c>
      <c r="H26" s="43">
        <f>VLOOKUP(A26,'APPENDIX A'!$A$2:'APPENDIX A'!$E$524,4,0)</f>
        <v>3</v>
      </c>
      <c r="I26" s="43">
        <f t="shared" si="51"/>
        <v>2340</v>
      </c>
      <c r="J26" s="43">
        <f t="shared" si="52"/>
        <v>0.65</v>
      </c>
      <c r="K26" s="44">
        <f t="shared" si="53"/>
        <v>0.19791666666666666</v>
      </c>
      <c r="L26" s="44">
        <f t="shared" si="54"/>
        <v>0.23194444444444443</v>
      </c>
      <c r="M26" s="45" t="str">
        <f>VLOOKUP(A26,'APPENDIX C'!$A$2:'APPENDIX C'!$B$486,2,0)</f>
        <v>NOTE_50</v>
      </c>
      <c r="N26" s="46">
        <f t="shared" si="55"/>
        <v>0</v>
      </c>
      <c r="O26" s="46">
        <f t="shared" si="56"/>
        <v>0</v>
      </c>
      <c r="P26" s="46">
        <f t="shared" si="57"/>
        <v>0</v>
      </c>
      <c r="Q26" s="46">
        <f t="shared" si="58"/>
        <v>0.82333333333333336</v>
      </c>
      <c r="R26" s="46">
        <f t="shared" si="59"/>
        <v>0</v>
      </c>
      <c r="S26" s="46">
        <f t="shared" si="60"/>
        <v>0</v>
      </c>
      <c r="T26" s="46">
        <f t="shared" si="61"/>
        <v>5.5733333333333333</v>
      </c>
      <c r="U26" s="43">
        <f t="shared" si="62"/>
        <v>5</v>
      </c>
      <c r="V26" s="43">
        <f t="shared" si="63"/>
        <v>34</v>
      </c>
    </row>
    <row r="27" spans="1:22" x14ac:dyDescent="0.2">
      <c r="A27" s="50" t="s">
        <v>547</v>
      </c>
      <c r="B27" s="43" t="str">
        <f t="shared" si="48"/>
        <v>HARPS-N</v>
      </c>
      <c r="C27" s="43">
        <f>VLOOKUP(A27,'APPENDIX A'!$A$2:'APPENDIX A'!$E$524,3,0)</f>
        <v>900</v>
      </c>
      <c r="D27" s="43">
        <f>VLOOKUP(A27,'APPENDIX A'!$A$2:'APPENDIX A'!$E$524,2,0)</f>
        <v>1</v>
      </c>
      <c r="E27" s="43">
        <f t="shared" si="49"/>
        <v>1224</v>
      </c>
      <c r="F27" s="43">
        <f t="shared" si="50"/>
        <v>0.34</v>
      </c>
      <c r="G27" s="43">
        <f>VLOOKUP(A27,'APPENDIX A'!$A$2:'APPENDIX A'!$E$524,5,0)</f>
        <v>0</v>
      </c>
      <c r="H27" s="43">
        <f>VLOOKUP(A27,'APPENDIX A'!$A$2:'APPENDIX A'!$E$524,4,0)</f>
        <v>0</v>
      </c>
      <c r="I27" s="43">
        <f t="shared" si="51"/>
        <v>0</v>
      </c>
      <c r="J27" s="43">
        <f t="shared" si="52"/>
        <v>0</v>
      </c>
      <c r="K27" s="44">
        <f t="shared" si="53"/>
        <v>0.23194444444444443</v>
      </c>
      <c r="L27" s="44">
        <f t="shared" si="54"/>
        <v>0.24583333333333335</v>
      </c>
      <c r="M27" s="45" t="str">
        <f>VLOOKUP(A27,'APPENDIX C'!$A$2:'APPENDIX C'!$B$486,2,0)</f>
        <v/>
      </c>
      <c r="N27" s="46">
        <f t="shared" si="55"/>
        <v>0</v>
      </c>
      <c r="O27" s="46">
        <f t="shared" si="56"/>
        <v>0</v>
      </c>
      <c r="P27" s="46">
        <f t="shared" si="57"/>
        <v>0</v>
      </c>
      <c r="Q27" s="46">
        <f t="shared" si="58"/>
        <v>0</v>
      </c>
      <c r="R27" s="46">
        <f t="shared" si="59"/>
        <v>0</v>
      </c>
      <c r="S27" s="46">
        <f t="shared" si="60"/>
        <v>0.34</v>
      </c>
      <c r="T27" s="46">
        <f t="shared" si="61"/>
        <v>5.9066666666666663</v>
      </c>
      <c r="U27" s="43">
        <f t="shared" si="62"/>
        <v>5</v>
      </c>
      <c r="V27" s="43">
        <f t="shared" si="63"/>
        <v>54</v>
      </c>
    </row>
    <row r="28" spans="1:22" x14ac:dyDescent="0.2">
      <c r="A28" s="50" t="s">
        <v>547</v>
      </c>
      <c r="B28" s="43" t="str">
        <f t="shared" si="48"/>
        <v>HARPS-N</v>
      </c>
      <c r="C28" s="43">
        <f>VLOOKUP(A28,'APPENDIX A'!$A$2:'APPENDIX A'!$E$524,3,0)</f>
        <v>900</v>
      </c>
      <c r="D28" s="43">
        <f>VLOOKUP(A28,'APPENDIX A'!$A$2:'APPENDIX A'!$E$524,2,0)</f>
        <v>1</v>
      </c>
      <c r="E28" s="43">
        <f t="shared" si="49"/>
        <v>1224</v>
      </c>
      <c r="F28" s="43">
        <f t="shared" si="50"/>
        <v>0.34</v>
      </c>
      <c r="G28" s="43">
        <f>VLOOKUP(A28,'APPENDIX A'!$A$2:'APPENDIX A'!$E$524,5,0)</f>
        <v>0</v>
      </c>
      <c r="H28" s="43">
        <f>VLOOKUP(A28,'APPENDIX A'!$A$2:'APPENDIX A'!$E$524,4,0)</f>
        <v>0</v>
      </c>
      <c r="I28" s="43">
        <f t="shared" si="51"/>
        <v>0</v>
      </c>
      <c r="J28" s="43">
        <f t="shared" si="52"/>
        <v>0</v>
      </c>
      <c r="K28" s="44">
        <f t="shared" si="53"/>
        <v>0.24583333333333335</v>
      </c>
      <c r="L28" s="44">
        <f t="shared" si="54"/>
        <v>0.25972222222222224</v>
      </c>
      <c r="M28" s="45" t="str">
        <f>VLOOKUP(A28,'APPENDIX C'!$A$2:'APPENDIX C'!$B$486,2,0)</f>
        <v/>
      </c>
      <c r="N28" s="46">
        <f t="shared" si="55"/>
        <v>0</v>
      </c>
      <c r="O28" s="46">
        <f t="shared" si="56"/>
        <v>0</v>
      </c>
      <c r="P28" s="46">
        <f t="shared" si="57"/>
        <v>0</v>
      </c>
      <c r="Q28" s="46">
        <f t="shared" si="58"/>
        <v>0</v>
      </c>
      <c r="R28" s="46">
        <f t="shared" si="59"/>
        <v>0</v>
      </c>
      <c r="S28" s="46">
        <f t="shared" si="60"/>
        <v>0.34</v>
      </c>
      <c r="T28" s="46">
        <f t="shared" si="61"/>
        <v>6.24</v>
      </c>
      <c r="U28" s="43">
        <f t="shared" si="62"/>
        <v>6</v>
      </c>
      <c r="V28" s="43">
        <f t="shared" si="63"/>
        <v>14</v>
      </c>
    </row>
    <row r="29" spans="1:22" ht="17" x14ac:dyDescent="0.2">
      <c r="A29" s="49" t="s">
        <v>656</v>
      </c>
      <c r="B29" s="43" t="str">
        <f t="shared" si="48"/>
        <v>HARPS-N</v>
      </c>
      <c r="C29" s="43">
        <f>VLOOKUP(A29,'APPENDIX A'!$A$2:'APPENDIX A'!$E$524,3,0)</f>
        <v>1200</v>
      </c>
      <c r="D29" s="43">
        <f>VLOOKUP(A29,'APPENDIX A'!$A$2:'APPENDIX A'!$E$524,2,0)</f>
        <v>1</v>
      </c>
      <c r="E29" s="43">
        <f t="shared" si="49"/>
        <v>1524</v>
      </c>
      <c r="F29" s="43">
        <f t="shared" si="50"/>
        <v>0.42333333333333334</v>
      </c>
      <c r="G29" s="43">
        <f>VLOOKUP(A29,'APPENDIX A'!$A$2:'APPENDIX A'!$E$524,5,0)</f>
        <v>0</v>
      </c>
      <c r="H29" s="43">
        <f>VLOOKUP(A29,'APPENDIX A'!$A$2:'APPENDIX A'!$E$524,4,0)</f>
        <v>0</v>
      </c>
      <c r="I29" s="43">
        <f t="shared" si="51"/>
        <v>0</v>
      </c>
      <c r="J29" s="43">
        <f t="shared" si="52"/>
        <v>0</v>
      </c>
      <c r="K29" s="44">
        <f t="shared" si="53"/>
        <v>0.25972222222222224</v>
      </c>
      <c r="L29" s="44">
        <f t="shared" si="54"/>
        <v>0.27708333333333335</v>
      </c>
      <c r="M29" s="45" t="str">
        <f>VLOOKUP(A29,'APPENDIX C'!$A$2:'APPENDIX C'!$B$486,2,0)</f>
        <v xml:space="preserve"> </v>
      </c>
      <c r="N29" s="46">
        <f t="shared" si="55"/>
        <v>0.42333333333333334</v>
      </c>
      <c r="O29" s="46">
        <f t="shared" si="56"/>
        <v>0</v>
      </c>
      <c r="P29" s="46">
        <f t="shared" si="57"/>
        <v>0</v>
      </c>
      <c r="Q29" s="46">
        <f t="shared" si="58"/>
        <v>0</v>
      </c>
      <c r="R29" s="46">
        <f t="shared" si="59"/>
        <v>0</v>
      </c>
      <c r="S29" s="46">
        <f t="shared" si="60"/>
        <v>0</v>
      </c>
      <c r="T29" s="46">
        <f t="shared" si="61"/>
        <v>6.6566666666666663</v>
      </c>
      <c r="U29" s="43">
        <f t="shared" si="62"/>
        <v>6</v>
      </c>
      <c r="V29" s="43">
        <f t="shared" si="63"/>
        <v>39</v>
      </c>
    </row>
    <row r="30" spans="1:22" ht="17" x14ac:dyDescent="0.2">
      <c r="A30" s="50" t="s">
        <v>547</v>
      </c>
      <c r="B30" s="43" t="str">
        <f t="shared" si="48"/>
        <v>HARPS-N</v>
      </c>
      <c r="C30" s="43">
        <f>VLOOKUP(A30,'APPENDIX A'!$A$2:'APPENDIX A'!$E$524,3,0)</f>
        <v>900</v>
      </c>
      <c r="D30" s="43">
        <f>VLOOKUP(A30,'APPENDIX A'!$A$2:'APPENDIX A'!$E$524,2,0)</f>
        <v>1</v>
      </c>
      <c r="E30" s="43">
        <f t="shared" si="49"/>
        <v>1224</v>
      </c>
      <c r="F30" s="43">
        <f t="shared" si="50"/>
        <v>0.34</v>
      </c>
      <c r="G30" s="43">
        <f>VLOOKUP(A30,'APPENDIX A'!$A$2:'APPENDIX A'!$E$524,5,0)</f>
        <v>0</v>
      </c>
      <c r="H30" s="43">
        <f>VLOOKUP(A30,'APPENDIX A'!$A$2:'APPENDIX A'!$E$524,4,0)</f>
        <v>0</v>
      </c>
      <c r="I30" s="43">
        <f t="shared" si="51"/>
        <v>0</v>
      </c>
      <c r="J30" s="43">
        <f t="shared" si="52"/>
        <v>0</v>
      </c>
      <c r="K30" s="44">
        <f t="shared" si="53"/>
        <v>0.27708333333333335</v>
      </c>
      <c r="L30" s="44">
        <f t="shared" si="54"/>
        <v>0.29097222222222224</v>
      </c>
      <c r="M30" s="45" t="str">
        <f>VLOOKUP(A30,'APPENDIX C'!$A$2:'APPENDIX C'!$B$486,2,0)</f>
        <v/>
      </c>
      <c r="N30" s="46">
        <f t="shared" si="55"/>
        <v>0</v>
      </c>
      <c r="O30" s="46">
        <f t="shared" si="56"/>
        <v>0</v>
      </c>
      <c r="P30" s="46">
        <f t="shared" si="57"/>
        <v>0</v>
      </c>
      <c r="Q30" s="46">
        <f t="shared" si="58"/>
        <v>0</v>
      </c>
      <c r="R30" s="46">
        <f t="shared" si="59"/>
        <v>0</v>
      </c>
      <c r="S30" s="46">
        <f t="shared" si="60"/>
        <v>0.34</v>
      </c>
      <c r="T30" s="46">
        <f t="shared" si="61"/>
        <v>6.99</v>
      </c>
      <c r="U30" s="43">
        <f t="shared" si="62"/>
        <v>6</v>
      </c>
      <c r="V30" s="43">
        <f t="shared" si="63"/>
        <v>59</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c r="M32" s="37" t="s">
        <v>113</v>
      </c>
      <c r="N32" s="46">
        <f t="shared" ref="N32:S32" si="64">SUM(N2:N30)</f>
        <v>0.84666666666666668</v>
      </c>
      <c r="O32" s="46">
        <f t="shared" si="64"/>
        <v>0</v>
      </c>
      <c r="P32" s="46">
        <f t="shared" si="64"/>
        <v>0</v>
      </c>
      <c r="Q32" s="46">
        <f t="shared" si="64"/>
        <v>3.3272222222222219</v>
      </c>
      <c r="R32" s="46">
        <f t="shared" si="64"/>
        <v>0</v>
      </c>
      <c r="S32" s="46">
        <f t="shared" si="64"/>
        <v>6.4599999999999982</v>
      </c>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sheetData>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0"/>
  <sheetViews>
    <sheetView workbookViewId="0">
      <selection activeCell="A2" sqref="A2:A30"/>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588</v>
      </c>
      <c r="B2" s="43" t="str">
        <f>IF(F2=0, IF(J2=0,"NONE","GIANO-B"),IF(J2=0,"HARPS-N","GIARPS"))</f>
        <v>HARPS-N</v>
      </c>
      <c r="C2" s="43">
        <f>VLOOKUP(A2,'APPENDIX A'!$A$2:'APPENDIX A'!$E$524,3,0)</f>
        <v>1800</v>
      </c>
      <c r="D2" s="43">
        <f>VLOOKUP(A2,'APPENDIX A'!$A$2:'APPENDIX A'!$E$524,2,0)</f>
        <v>1</v>
      </c>
      <c r="E2" s="43">
        <f>IF(C2=0, 0,IF(D2=0,0,120+167+D2*(C2+37)))</f>
        <v>2124</v>
      </c>
      <c r="F2" s="43">
        <f>E2/3600</f>
        <v>0.59</v>
      </c>
      <c r="G2" s="43">
        <f>VLOOKUP(A2,'APPENDIX A'!$A$2:'APPENDIX A'!$E$524,5,0)</f>
        <v>300</v>
      </c>
      <c r="H2" s="43">
        <f>VLOOKUP(A2,'APPENDIX A'!$A$2:'APPENDIX A'!$E$524,4,0)</f>
        <v>0</v>
      </c>
      <c r="I2" s="43">
        <f>H2*(180+2*G2)</f>
        <v>0</v>
      </c>
      <c r="J2" s="43">
        <f>I2/3600</f>
        <v>0</v>
      </c>
      <c r="K2" s="44">
        <f>'Summary MARCH 2019'!G8</f>
        <v>0.8415393518518518</v>
      </c>
      <c r="L2" s="44">
        <f>TIME(U2,V2,0)</f>
        <v>0.8652777777777777</v>
      </c>
      <c r="M2" s="45" t="str">
        <f>VLOOKUP(A2,'APPENDIX C'!$A$2:'APPENDIX C'!$B$486,2,0)</f>
        <v>NOTE_47</v>
      </c>
      <c r="N2" s="46">
        <f>IF(MID(A2,1,2)="MP",0,IF(MID(A2,1,1)="M",F2,IF(A2="GATO01",F2/4,0)))</f>
        <v>0</v>
      </c>
      <c r="O2" s="46">
        <f>IF(MID(A2,1,2)="KP",F2,IF(A2="GATO01",(F2)/4,0))</f>
        <v>0</v>
      </c>
      <c r="P2" s="46">
        <f>IF(MID(A2,1,2)="SC",MAX(F2,J2),0)</f>
        <v>0</v>
      </c>
      <c r="Q2" s="46">
        <f>IF(MID(A2,1,2)="YO",MAX(F2,J2),0)</f>
        <v>0.59</v>
      </c>
      <c r="R2" s="46">
        <f>IF(MID(A2,1,2)="AT",MAX(F2,J2),0)</f>
        <v>0</v>
      </c>
      <c r="S2" s="46">
        <f>IF(MID(A2,1,2)="GT",F2,0)</f>
        <v>0</v>
      </c>
      <c r="T2" s="46">
        <f t="shared" ref="T2:T3" si="0">IF(F2&lt;J2,HOUR(K2)+(MINUTE(K2)+(I2)/60)/60,HOUR(K2)+(MINUTE(K2)+(E2)/60)/60)</f>
        <v>20.773333333333333</v>
      </c>
      <c r="U2" s="43">
        <f>INT(T2)</f>
        <v>20</v>
      </c>
      <c r="V2" s="43">
        <f>ROUND(((T2-U2)*60),0)</f>
        <v>46</v>
      </c>
    </row>
    <row r="3" spans="1:22" x14ac:dyDescent="0.2">
      <c r="A3" s="49" t="s">
        <v>709</v>
      </c>
      <c r="B3" s="43" t="str">
        <f t="shared" ref="B3" si="1">IF(F3=0, IF(J3=0,"NONE","GIANO-B"),IF(J3=0,"HARPS-N","GIARPS"))</f>
        <v>HARPS-N</v>
      </c>
      <c r="C3" s="43">
        <f>VLOOKUP(A3,'APPENDIX A'!$A$2:'APPENDIX A'!$E$524,3,0)</f>
        <v>1200</v>
      </c>
      <c r="D3" s="43">
        <f>VLOOKUP(A3,'APPENDIX A'!$A$2:'APPENDIX A'!$E$524,2,0)</f>
        <v>1</v>
      </c>
      <c r="E3" s="43">
        <f t="shared" ref="E3" si="2">IF(C3=0, 0,IF(D3=0,0,120+167+D3*(C3+37)))</f>
        <v>1524</v>
      </c>
      <c r="F3" s="43">
        <f t="shared" ref="F3" si="3">E3/3600</f>
        <v>0.42333333333333334</v>
      </c>
      <c r="G3" s="43">
        <f>VLOOKUP(A3,'APPENDIX A'!$A$2:'APPENDIX A'!$E$524,5,0)</f>
        <v>300</v>
      </c>
      <c r="H3" s="43">
        <f>VLOOKUP(A3,'APPENDIX A'!$A$2:'APPENDIX A'!$E$524,4,0)</f>
        <v>0</v>
      </c>
      <c r="I3" s="43">
        <f t="shared" ref="I3" si="4">H3*(180+2*G3)</f>
        <v>0</v>
      </c>
      <c r="J3" s="43">
        <f t="shared" ref="J3" si="5">I3/3600</f>
        <v>0</v>
      </c>
      <c r="K3" s="44">
        <f>L2</f>
        <v>0.8652777777777777</v>
      </c>
      <c r="L3" s="44">
        <f t="shared" ref="L3" si="6">TIME(U3,V3,0)</f>
        <v>0.88263888888888886</v>
      </c>
      <c r="M3" s="45" t="e">
        <f>VLOOKUP(A3,'APPENDIX C'!$A$2:'APPENDIX C'!$B$486,2,0)</f>
        <v>#N/A</v>
      </c>
      <c r="N3" s="46">
        <f t="shared" ref="N3" si="7">IF(MID(A3,1,2)="MP",0,IF(MID(A3,1,1)="M",F3,IF(A3="GATO01",F3/4,0)))</f>
        <v>0</v>
      </c>
      <c r="O3" s="46">
        <f t="shared" ref="O3" si="8">IF(MID(A3,1,2)="KP",F3,IF(A3="GATO01",(F3)/4,0))</f>
        <v>0</v>
      </c>
      <c r="P3" s="46">
        <f t="shared" ref="P3" si="9">IF(MID(A3,1,2)="SC",MAX(F3,J3),0)</f>
        <v>0</v>
      </c>
      <c r="Q3" s="46">
        <f t="shared" ref="Q3" si="10">IF(MID(A3,1,2)="YO",MAX(F3,J3),0)</f>
        <v>0.42333333333333334</v>
      </c>
      <c r="R3" s="46">
        <f t="shared" ref="R3" si="11">IF(MID(A3,1,2)="AT",MAX(F3,J3),0)</f>
        <v>0</v>
      </c>
      <c r="S3" s="46">
        <f t="shared" ref="S3" si="12">IF(MID(A3,1,2)="GT",F3,0)</f>
        <v>0</v>
      </c>
      <c r="T3" s="46">
        <f t="shared" si="0"/>
        <v>21.19</v>
      </c>
      <c r="U3" s="43">
        <f t="shared" ref="U3" si="13">INT(T3)</f>
        <v>21</v>
      </c>
      <c r="V3" s="43">
        <f t="shared" ref="V3" si="14">ROUND(((T3-U3)*60),0)</f>
        <v>11</v>
      </c>
    </row>
    <row r="4" spans="1:22" x14ac:dyDescent="0.2">
      <c r="A4" s="50" t="s">
        <v>547</v>
      </c>
      <c r="B4" s="43" t="str">
        <f t="shared" ref="B4:B12" si="15">IF(F4=0, IF(J4=0,"NONE","GIANO-B"),IF(J4=0,"HARPS-N","GIARPS"))</f>
        <v>HARPS-N</v>
      </c>
      <c r="C4" s="43">
        <f>VLOOKUP(A4,'APPENDIX A'!$A$2:'APPENDIX A'!$E$524,3,0)</f>
        <v>900</v>
      </c>
      <c r="D4" s="43">
        <f>VLOOKUP(A4,'APPENDIX A'!$A$2:'APPENDIX A'!$E$524,2,0)</f>
        <v>1</v>
      </c>
      <c r="E4" s="43">
        <f t="shared" ref="E4:E12" si="16">IF(C4=0, 0,IF(D4=0,0,120+167+D4*(C4+37)))</f>
        <v>1224</v>
      </c>
      <c r="F4" s="43">
        <f t="shared" ref="F4:F12" si="17">E4/3600</f>
        <v>0.34</v>
      </c>
      <c r="G4" s="43">
        <f>VLOOKUP(A4,'APPENDIX A'!$A$2:'APPENDIX A'!$E$524,5,0)</f>
        <v>0</v>
      </c>
      <c r="H4" s="43">
        <f>VLOOKUP(A4,'APPENDIX A'!$A$2:'APPENDIX A'!$E$524,4,0)</f>
        <v>0</v>
      </c>
      <c r="I4" s="43">
        <f t="shared" ref="I4:I12" si="18">H4*(180+2*G4)</f>
        <v>0</v>
      </c>
      <c r="J4" s="43">
        <f t="shared" ref="J4:J12" si="19">I4/3600</f>
        <v>0</v>
      </c>
      <c r="K4" s="44">
        <f t="shared" ref="K4:K15" si="20">L3</f>
        <v>0.88263888888888886</v>
      </c>
      <c r="L4" s="44">
        <f t="shared" ref="L4:L12" si="21">TIME(U4,V4,0)</f>
        <v>0.8965277777777777</v>
      </c>
      <c r="M4" s="45" t="str">
        <f>VLOOKUP(A4,'APPENDIX C'!$A$2:'APPENDIX C'!$B$486,2,0)</f>
        <v/>
      </c>
      <c r="N4" s="46">
        <f t="shared" ref="N4:N12" si="22">IF(MID(A4,1,2)="MP",0,IF(MID(A4,1,1)="M",F4,IF(A4="GATO01",F4/4,0)))</f>
        <v>0</v>
      </c>
      <c r="O4" s="46">
        <f t="shared" ref="O4:O12" si="23">IF(MID(A4,1,2)="KP",F4,IF(A4="GATO01",(F4)/4,0))</f>
        <v>0</v>
      </c>
      <c r="P4" s="46">
        <f t="shared" ref="P4:P12" si="24">IF(MID(A4,1,2)="SC",MAX(F4,J4),0)</f>
        <v>0</v>
      </c>
      <c r="Q4" s="46">
        <f t="shared" ref="Q4:Q12" si="25">IF(MID(A4,1,2)="YO",MAX(F4,J4),0)</f>
        <v>0</v>
      </c>
      <c r="R4" s="46">
        <f t="shared" ref="R4:R12" si="26">IF(MID(A4,1,2)="AT",MAX(F4,J4),0)</f>
        <v>0</v>
      </c>
      <c r="S4" s="46">
        <f t="shared" ref="S4:S12" si="27">IF(MID(A4,1,2)="GT",F4,0)</f>
        <v>0.34</v>
      </c>
      <c r="T4" s="46">
        <f t="shared" ref="T4:T12" si="28">IF(F4&lt;J4,HOUR(K4)+(MINUTE(K4)+(I4)/60)/60,HOUR(K4)+(MINUTE(K4)+(E4)/60)/60)</f>
        <v>21.523333333333333</v>
      </c>
      <c r="U4" s="43">
        <f t="shared" ref="U4:U12" si="29">INT(T4)</f>
        <v>21</v>
      </c>
      <c r="V4" s="43">
        <f t="shared" ref="V4:V12" si="30">ROUND(((T4-U4)*60),0)</f>
        <v>31</v>
      </c>
    </row>
    <row r="5" spans="1:22" x14ac:dyDescent="0.2">
      <c r="A5" s="50" t="s">
        <v>547</v>
      </c>
      <c r="B5" s="43" t="str">
        <f t="shared" si="15"/>
        <v>HARPS-N</v>
      </c>
      <c r="C5" s="43">
        <f>VLOOKUP(A5,'APPENDIX A'!$A$2:'APPENDIX A'!$E$524,3,0)</f>
        <v>900</v>
      </c>
      <c r="D5" s="43">
        <f>VLOOKUP(A5,'APPENDIX A'!$A$2:'APPENDIX A'!$E$524,2,0)</f>
        <v>1</v>
      </c>
      <c r="E5" s="43">
        <f t="shared" si="16"/>
        <v>1224</v>
      </c>
      <c r="F5" s="43">
        <f t="shared" si="17"/>
        <v>0.34</v>
      </c>
      <c r="G5" s="43">
        <f>VLOOKUP(A5,'APPENDIX A'!$A$2:'APPENDIX A'!$E$524,5,0)</f>
        <v>0</v>
      </c>
      <c r="H5" s="43">
        <f>VLOOKUP(A5,'APPENDIX A'!$A$2:'APPENDIX A'!$E$524,4,0)</f>
        <v>0</v>
      </c>
      <c r="I5" s="43">
        <f t="shared" si="18"/>
        <v>0</v>
      </c>
      <c r="J5" s="43">
        <f t="shared" si="19"/>
        <v>0</v>
      </c>
      <c r="K5" s="44">
        <f t="shared" si="20"/>
        <v>0.8965277777777777</v>
      </c>
      <c r="L5" s="44">
        <f t="shared" si="21"/>
        <v>0.91041666666666676</v>
      </c>
      <c r="M5" s="45" t="str">
        <f>VLOOKUP(A5,'APPENDIX C'!$A$2:'APPENDIX C'!$B$486,2,0)</f>
        <v/>
      </c>
      <c r="N5" s="46">
        <f t="shared" si="22"/>
        <v>0</v>
      </c>
      <c r="O5" s="46">
        <f t="shared" si="23"/>
        <v>0</v>
      </c>
      <c r="P5" s="46">
        <f t="shared" si="24"/>
        <v>0</v>
      </c>
      <c r="Q5" s="46">
        <f t="shared" si="25"/>
        <v>0</v>
      </c>
      <c r="R5" s="46">
        <f t="shared" si="26"/>
        <v>0</v>
      </c>
      <c r="S5" s="46">
        <f t="shared" si="27"/>
        <v>0.34</v>
      </c>
      <c r="T5" s="46">
        <f t="shared" si="28"/>
        <v>21.856666666666666</v>
      </c>
      <c r="U5" s="43">
        <f t="shared" si="29"/>
        <v>21</v>
      </c>
      <c r="V5" s="43">
        <f t="shared" si="30"/>
        <v>51</v>
      </c>
    </row>
    <row r="6" spans="1:22" x14ac:dyDescent="0.2">
      <c r="A6" s="50" t="s">
        <v>547</v>
      </c>
      <c r="B6" s="43" t="str">
        <f t="shared" si="15"/>
        <v>HARPS-N</v>
      </c>
      <c r="C6" s="43">
        <f>VLOOKUP(A6,'APPENDIX A'!$A$2:'APPENDIX A'!$E$524,3,0)</f>
        <v>900</v>
      </c>
      <c r="D6" s="43">
        <f>VLOOKUP(A6,'APPENDIX A'!$A$2:'APPENDIX A'!$E$524,2,0)</f>
        <v>1</v>
      </c>
      <c r="E6" s="43">
        <f t="shared" si="16"/>
        <v>1224</v>
      </c>
      <c r="F6" s="43">
        <f t="shared" si="17"/>
        <v>0.34</v>
      </c>
      <c r="G6" s="43">
        <f>VLOOKUP(A6,'APPENDIX A'!$A$2:'APPENDIX A'!$E$524,5,0)</f>
        <v>0</v>
      </c>
      <c r="H6" s="43">
        <f>VLOOKUP(A6,'APPENDIX A'!$A$2:'APPENDIX A'!$E$524,4,0)</f>
        <v>0</v>
      </c>
      <c r="I6" s="43">
        <f t="shared" si="18"/>
        <v>0</v>
      </c>
      <c r="J6" s="43">
        <f t="shared" si="19"/>
        <v>0</v>
      </c>
      <c r="K6" s="44">
        <f t="shared" si="20"/>
        <v>0.91041666666666676</v>
      </c>
      <c r="L6" s="44">
        <f t="shared" si="21"/>
        <v>0.9243055555555556</v>
      </c>
      <c r="M6" s="45" t="str">
        <f>VLOOKUP(A6,'APPENDIX C'!$A$2:'APPENDIX C'!$B$486,2,0)</f>
        <v/>
      </c>
      <c r="N6" s="46">
        <f t="shared" si="22"/>
        <v>0</v>
      </c>
      <c r="O6" s="46">
        <f t="shared" si="23"/>
        <v>0</v>
      </c>
      <c r="P6" s="46">
        <f t="shared" si="24"/>
        <v>0</v>
      </c>
      <c r="Q6" s="46">
        <f t="shared" si="25"/>
        <v>0</v>
      </c>
      <c r="R6" s="46">
        <f t="shared" si="26"/>
        <v>0</v>
      </c>
      <c r="S6" s="46">
        <f t="shared" si="27"/>
        <v>0.34</v>
      </c>
      <c r="T6" s="46">
        <f t="shared" si="28"/>
        <v>22.19</v>
      </c>
      <c r="U6" s="43">
        <f t="shared" si="29"/>
        <v>22</v>
      </c>
      <c r="V6" s="43">
        <f t="shared" si="30"/>
        <v>11</v>
      </c>
    </row>
    <row r="7" spans="1:22" x14ac:dyDescent="0.2">
      <c r="A7" s="50" t="s">
        <v>547</v>
      </c>
      <c r="B7" s="43" t="str">
        <f t="shared" si="15"/>
        <v>HARPS-N</v>
      </c>
      <c r="C7" s="43">
        <f>VLOOKUP(A7,'APPENDIX A'!$A$2:'APPENDIX A'!$E$524,3,0)</f>
        <v>900</v>
      </c>
      <c r="D7" s="43">
        <f>VLOOKUP(A7,'APPENDIX A'!$A$2:'APPENDIX A'!$E$524,2,0)</f>
        <v>1</v>
      </c>
      <c r="E7" s="43">
        <f t="shared" si="16"/>
        <v>1224</v>
      </c>
      <c r="F7" s="43">
        <f t="shared" si="17"/>
        <v>0.34</v>
      </c>
      <c r="G7" s="43">
        <f>VLOOKUP(A7,'APPENDIX A'!$A$2:'APPENDIX A'!$E$524,5,0)</f>
        <v>0</v>
      </c>
      <c r="H7" s="43">
        <f>VLOOKUP(A7,'APPENDIX A'!$A$2:'APPENDIX A'!$E$524,4,0)</f>
        <v>0</v>
      </c>
      <c r="I7" s="43">
        <f t="shared" si="18"/>
        <v>0</v>
      </c>
      <c r="J7" s="43">
        <f t="shared" si="19"/>
        <v>0</v>
      </c>
      <c r="K7" s="44">
        <f t="shared" si="20"/>
        <v>0.9243055555555556</v>
      </c>
      <c r="L7" s="44">
        <f t="shared" si="21"/>
        <v>0.93819444444444444</v>
      </c>
      <c r="M7" s="45" t="str">
        <f>VLOOKUP(A7,'APPENDIX C'!$A$2:'APPENDIX C'!$B$486,2,0)</f>
        <v/>
      </c>
      <c r="N7" s="46">
        <f t="shared" si="22"/>
        <v>0</v>
      </c>
      <c r="O7" s="46">
        <f t="shared" si="23"/>
        <v>0</v>
      </c>
      <c r="P7" s="46">
        <f t="shared" si="24"/>
        <v>0</v>
      </c>
      <c r="Q7" s="46">
        <f t="shared" si="25"/>
        <v>0</v>
      </c>
      <c r="R7" s="46">
        <f t="shared" si="26"/>
        <v>0</v>
      </c>
      <c r="S7" s="46">
        <f t="shared" si="27"/>
        <v>0.34</v>
      </c>
      <c r="T7" s="46">
        <f t="shared" si="28"/>
        <v>22.523333333333333</v>
      </c>
      <c r="U7" s="43">
        <f t="shared" si="29"/>
        <v>22</v>
      </c>
      <c r="V7" s="43">
        <f t="shared" si="30"/>
        <v>31</v>
      </c>
    </row>
    <row r="8" spans="1:22" x14ac:dyDescent="0.2">
      <c r="A8" s="50" t="s">
        <v>547</v>
      </c>
      <c r="B8" s="43" t="str">
        <f t="shared" si="15"/>
        <v>HARPS-N</v>
      </c>
      <c r="C8" s="43">
        <f>VLOOKUP(A8,'APPENDIX A'!$A$2:'APPENDIX A'!$E$524,3,0)</f>
        <v>900</v>
      </c>
      <c r="D8" s="43">
        <f>VLOOKUP(A8,'APPENDIX A'!$A$2:'APPENDIX A'!$E$524,2,0)</f>
        <v>1</v>
      </c>
      <c r="E8" s="43">
        <f t="shared" si="16"/>
        <v>1224</v>
      </c>
      <c r="F8" s="43">
        <f t="shared" si="17"/>
        <v>0.34</v>
      </c>
      <c r="G8" s="43">
        <f>VLOOKUP(A8,'APPENDIX A'!$A$2:'APPENDIX A'!$E$524,5,0)</f>
        <v>0</v>
      </c>
      <c r="H8" s="43">
        <f>VLOOKUP(A8,'APPENDIX A'!$A$2:'APPENDIX A'!$E$524,4,0)</f>
        <v>0</v>
      </c>
      <c r="I8" s="43">
        <f t="shared" si="18"/>
        <v>0</v>
      </c>
      <c r="J8" s="43">
        <f t="shared" si="19"/>
        <v>0</v>
      </c>
      <c r="K8" s="44">
        <f t="shared" si="20"/>
        <v>0.93819444444444444</v>
      </c>
      <c r="L8" s="44">
        <f t="shared" si="21"/>
        <v>0.95208333333333339</v>
      </c>
      <c r="M8" s="45" t="str">
        <f>VLOOKUP(A8,'APPENDIX C'!$A$2:'APPENDIX C'!$B$486,2,0)</f>
        <v/>
      </c>
      <c r="N8" s="46">
        <f t="shared" si="22"/>
        <v>0</v>
      </c>
      <c r="O8" s="46">
        <f t="shared" si="23"/>
        <v>0</v>
      </c>
      <c r="P8" s="46">
        <f t="shared" si="24"/>
        <v>0</v>
      </c>
      <c r="Q8" s="46">
        <f t="shared" si="25"/>
        <v>0</v>
      </c>
      <c r="R8" s="46">
        <f t="shared" si="26"/>
        <v>0</v>
      </c>
      <c r="S8" s="46">
        <f t="shared" si="27"/>
        <v>0.34</v>
      </c>
      <c r="T8" s="46">
        <f t="shared" si="28"/>
        <v>22.856666666666666</v>
      </c>
      <c r="U8" s="43">
        <f t="shared" si="29"/>
        <v>22</v>
      </c>
      <c r="V8" s="43">
        <f t="shared" si="30"/>
        <v>51</v>
      </c>
    </row>
    <row r="9" spans="1:22" x14ac:dyDescent="0.2">
      <c r="A9" s="50" t="s">
        <v>547</v>
      </c>
      <c r="B9" s="43" t="str">
        <f t="shared" si="15"/>
        <v>HARPS-N</v>
      </c>
      <c r="C9" s="43">
        <f>VLOOKUP(A9,'APPENDIX A'!$A$2:'APPENDIX A'!$E$524,3,0)</f>
        <v>900</v>
      </c>
      <c r="D9" s="43">
        <f>VLOOKUP(A9,'APPENDIX A'!$A$2:'APPENDIX A'!$E$524,2,0)</f>
        <v>1</v>
      </c>
      <c r="E9" s="43">
        <f t="shared" si="16"/>
        <v>1224</v>
      </c>
      <c r="F9" s="43">
        <f t="shared" si="17"/>
        <v>0.34</v>
      </c>
      <c r="G9" s="43">
        <f>VLOOKUP(A9,'APPENDIX A'!$A$2:'APPENDIX A'!$E$524,5,0)</f>
        <v>0</v>
      </c>
      <c r="H9" s="43">
        <f>VLOOKUP(A9,'APPENDIX A'!$A$2:'APPENDIX A'!$E$524,4,0)</f>
        <v>0</v>
      </c>
      <c r="I9" s="43">
        <f t="shared" si="18"/>
        <v>0</v>
      </c>
      <c r="J9" s="43">
        <f t="shared" si="19"/>
        <v>0</v>
      </c>
      <c r="K9" s="44">
        <f t="shared" si="20"/>
        <v>0.95208333333333339</v>
      </c>
      <c r="L9" s="44">
        <f t="shared" si="21"/>
        <v>0.96597222222222223</v>
      </c>
      <c r="M9" s="45" t="str">
        <f>VLOOKUP(A9,'APPENDIX C'!$A$2:'APPENDIX C'!$B$486,2,0)</f>
        <v/>
      </c>
      <c r="N9" s="46">
        <f t="shared" si="22"/>
        <v>0</v>
      </c>
      <c r="O9" s="46">
        <f t="shared" si="23"/>
        <v>0</v>
      </c>
      <c r="P9" s="46">
        <f t="shared" si="24"/>
        <v>0</v>
      </c>
      <c r="Q9" s="46">
        <f t="shared" si="25"/>
        <v>0</v>
      </c>
      <c r="R9" s="46">
        <f t="shared" si="26"/>
        <v>0</v>
      </c>
      <c r="S9" s="46">
        <f t="shared" si="27"/>
        <v>0.34</v>
      </c>
      <c r="T9" s="46">
        <f t="shared" si="28"/>
        <v>23.19</v>
      </c>
      <c r="U9" s="43">
        <f t="shared" si="29"/>
        <v>23</v>
      </c>
      <c r="V9" s="43">
        <f t="shared" si="30"/>
        <v>11</v>
      </c>
    </row>
    <row r="10" spans="1:22" x14ac:dyDescent="0.2">
      <c r="A10" s="50" t="s">
        <v>547</v>
      </c>
      <c r="B10" s="43" t="str">
        <f t="shared" si="15"/>
        <v>HARPS-N</v>
      </c>
      <c r="C10" s="43">
        <f>VLOOKUP(A10,'APPENDIX A'!$A$2:'APPENDIX A'!$E$524,3,0)</f>
        <v>900</v>
      </c>
      <c r="D10" s="43">
        <f>VLOOKUP(A10,'APPENDIX A'!$A$2:'APPENDIX A'!$E$524,2,0)</f>
        <v>1</v>
      </c>
      <c r="E10" s="43">
        <f t="shared" si="16"/>
        <v>1224</v>
      </c>
      <c r="F10" s="43">
        <f t="shared" si="17"/>
        <v>0.34</v>
      </c>
      <c r="G10" s="43">
        <f>VLOOKUP(A10,'APPENDIX A'!$A$2:'APPENDIX A'!$E$524,5,0)</f>
        <v>0</v>
      </c>
      <c r="H10" s="43">
        <f>VLOOKUP(A10,'APPENDIX A'!$A$2:'APPENDIX A'!$E$524,4,0)</f>
        <v>0</v>
      </c>
      <c r="I10" s="43">
        <f t="shared" si="18"/>
        <v>0</v>
      </c>
      <c r="J10" s="43">
        <f t="shared" si="19"/>
        <v>0</v>
      </c>
      <c r="K10" s="44">
        <f t="shared" si="20"/>
        <v>0.96597222222222223</v>
      </c>
      <c r="L10" s="44">
        <f t="shared" si="21"/>
        <v>0.97986111111111107</v>
      </c>
      <c r="M10" s="45" t="str">
        <f>VLOOKUP(A10,'APPENDIX C'!$A$2:'APPENDIX C'!$B$486,2,0)</f>
        <v/>
      </c>
      <c r="N10" s="46">
        <f t="shared" si="22"/>
        <v>0</v>
      </c>
      <c r="O10" s="46">
        <f t="shared" si="23"/>
        <v>0</v>
      </c>
      <c r="P10" s="46">
        <f t="shared" si="24"/>
        <v>0</v>
      </c>
      <c r="Q10" s="46">
        <f t="shared" si="25"/>
        <v>0</v>
      </c>
      <c r="R10" s="46">
        <f t="shared" si="26"/>
        <v>0</v>
      </c>
      <c r="S10" s="46">
        <f t="shared" si="27"/>
        <v>0.34</v>
      </c>
      <c r="T10" s="46">
        <f t="shared" si="28"/>
        <v>23.523333333333333</v>
      </c>
      <c r="U10" s="43">
        <f t="shared" si="29"/>
        <v>23</v>
      </c>
      <c r="V10" s="43">
        <f t="shared" si="30"/>
        <v>31</v>
      </c>
    </row>
    <row r="11" spans="1:22" x14ac:dyDescent="0.2">
      <c r="A11" s="50" t="s">
        <v>547</v>
      </c>
      <c r="B11" s="43" t="str">
        <f t="shared" si="15"/>
        <v>HARPS-N</v>
      </c>
      <c r="C11" s="43">
        <f>VLOOKUP(A11,'APPENDIX A'!$A$2:'APPENDIX A'!$E$524,3,0)</f>
        <v>900</v>
      </c>
      <c r="D11" s="43">
        <f>VLOOKUP(A11,'APPENDIX A'!$A$2:'APPENDIX A'!$E$524,2,0)</f>
        <v>1</v>
      </c>
      <c r="E11" s="43">
        <f t="shared" si="16"/>
        <v>1224</v>
      </c>
      <c r="F11" s="43">
        <f t="shared" si="17"/>
        <v>0.34</v>
      </c>
      <c r="G11" s="43">
        <f>VLOOKUP(A11,'APPENDIX A'!$A$2:'APPENDIX A'!$E$524,5,0)</f>
        <v>0</v>
      </c>
      <c r="H11" s="43">
        <f>VLOOKUP(A11,'APPENDIX A'!$A$2:'APPENDIX A'!$E$524,4,0)</f>
        <v>0</v>
      </c>
      <c r="I11" s="43">
        <f t="shared" si="18"/>
        <v>0</v>
      </c>
      <c r="J11" s="43">
        <f t="shared" si="19"/>
        <v>0</v>
      </c>
      <c r="K11" s="44">
        <f t="shared" si="20"/>
        <v>0.97986111111111107</v>
      </c>
      <c r="L11" s="44">
        <f t="shared" si="21"/>
        <v>0.99375000000000002</v>
      </c>
      <c r="M11" s="45" t="str">
        <f>VLOOKUP(A11,'APPENDIX C'!$A$2:'APPENDIX C'!$B$486,2,0)</f>
        <v/>
      </c>
      <c r="N11" s="46">
        <f t="shared" si="22"/>
        <v>0</v>
      </c>
      <c r="O11" s="46">
        <f t="shared" si="23"/>
        <v>0</v>
      </c>
      <c r="P11" s="46">
        <f t="shared" si="24"/>
        <v>0</v>
      </c>
      <c r="Q11" s="46">
        <f t="shared" si="25"/>
        <v>0</v>
      </c>
      <c r="R11" s="46">
        <f t="shared" si="26"/>
        <v>0</v>
      </c>
      <c r="S11" s="46">
        <f t="shared" si="27"/>
        <v>0.34</v>
      </c>
      <c r="T11" s="46">
        <f t="shared" si="28"/>
        <v>23.856666666666666</v>
      </c>
      <c r="U11" s="43">
        <f t="shared" si="29"/>
        <v>23</v>
      </c>
      <c r="V11" s="43">
        <f t="shared" si="30"/>
        <v>51</v>
      </c>
    </row>
    <row r="12" spans="1:22" x14ac:dyDescent="0.2">
      <c r="A12" s="50" t="s">
        <v>547</v>
      </c>
      <c r="B12" s="43" t="str">
        <f t="shared" si="15"/>
        <v>HARPS-N</v>
      </c>
      <c r="C12" s="43">
        <f>VLOOKUP(A12,'APPENDIX A'!$A$2:'APPENDIX A'!$E$524,3,0)</f>
        <v>900</v>
      </c>
      <c r="D12" s="43">
        <f>VLOOKUP(A12,'APPENDIX A'!$A$2:'APPENDIX A'!$E$524,2,0)</f>
        <v>1</v>
      </c>
      <c r="E12" s="43">
        <f t="shared" si="16"/>
        <v>1224</v>
      </c>
      <c r="F12" s="43">
        <f t="shared" si="17"/>
        <v>0.34</v>
      </c>
      <c r="G12" s="43">
        <f>VLOOKUP(A12,'APPENDIX A'!$A$2:'APPENDIX A'!$E$524,5,0)</f>
        <v>0</v>
      </c>
      <c r="H12" s="43">
        <f>VLOOKUP(A12,'APPENDIX A'!$A$2:'APPENDIX A'!$E$524,4,0)</f>
        <v>0</v>
      </c>
      <c r="I12" s="43">
        <f t="shared" si="18"/>
        <v>0</v>
      </c>
      <c r="J12" s="43">
        <f t="shared" si="19"/>
        <v>0</v>
      </c>
      <c r="K12" s="44">
        <f t="shared" si="20"/>
        <v>0.99375000000000002</v>
      </c>
      <c r="L12" s="44">
        <f t="shared" si="21"/>
        <v>7.6388888888889728E-3</v>
      </c>
      <c r="M12" s="45" t="str">
        <f>VLOOKUP(A12,'APPENDIX C'!$A$2:'APPENDIX C'!$B$486,2,0)</f>
        <v/>
      </c>
      <c r="N12" s="46">
        <f t="shared" si="22"/>
        <v>0</v>
      </c>
      <c r="O12" s="46">
        <f t="shared" si="23"/>
        <v>0</v>
      </c>
      <c r="P12" s="46">
        <f t="shared" si="24"/>
        <v>0</v>
      </c>
      <c r="Q12" s="46">
        <f t="shared" si="25"/>
        <v>0</v>
      </c>
      <c r="R12" s="46">
        <f t="shared" si="26"/>
        <v>0</v>
      </c>
      <c r="S12" s="46">
        <f t="shared" si="27"/>
        <v>0.34</v>
      </c>
      <c r="T12" s="46">
        <f t="shared" si="28"/>
        <v>24.19</v>
      </c>
      <c r="U12" s="43">
        <f t="shared" si="29"/>
        <v>24</v>
      </c>
      <c r="V12" s="43">
        <f t="shared" si="30"/>
        <v>11</v>
      </c>
    </row>
    <row r="13" spans="1:22" x14ac:dyDescent="0.2">
      <c r="A13" s="49" t="s">
        <v>342</v>
      </c>
      <c r="B13" s="43" t="str">
        <f t="shared" ref="B13:B15" si="31">IF(F13=0, IF(J13=0,"NONE","GIANO-B"),IF(J13=0,"HARPS-N","GIARPS"))</f>
        <v>HARPS-N</v>
      </c>
      <c r="C13" s="43">
        <f>VLOOKUP(A13,'APPENDIX A'!$A$2:'APPENDIX A'!$E$524,3,0)</f>
        <v>900</v>
      </c>
      <c r="D13" s="43">
        <f>VLOOKUP(A13,'APPENDIX A'!$A$2:'APPENDIX A'!$E$524,2,0)</f>
        <v>1</v>
      </c>
      <c r="E13" s="43">
        <f t="shared" ref="E13:E15" si="32">IF(C13=0, 0,IF(D13=0,0,120+167+D13*(C13+37)))</f>
        <v>1224</v>
      </c>
      <c r="F13" s="43">
        <f t="shared" ref="F13:F15" si="33">E13/3600</f>
        <v>0.34</v>
      </c>
      <c r="G13" s="43">
        <f>VLOOKUP(A13,'APPENDIX A'!$A$2:'APPENDIX A'!$E$524,5,0)</f>
        <v>0</v>
      </c>
      <c r="H13" s="43">
        <f>VLOOKUP(A13,'APPENDIX A'!$A$2:'APPENDIX A'!$E$524,4,0)</f>
        <v>0</v>
      </c>
      <c r="I13" s="43">
        <f t="shared" ref="I13:I15" si="34">H13*(180+2*G13)</f>
        <v>0</v>
      </c>
      <c r="J13" s="43">
        <f t="shared" ref="J13:J15" si="35">I13/3600</f>
        <v>0</v>
      </c>
      <c r="K13" s="44">
        <f t="shared" si="20"/>
        <v>7.6388888888889728E-3</v>
      </c>
      <c r="L13" s="44">
        <f t="shared" ref="L13:L15" si="36">TIME(U13,V13,0)</f>
        <v>2.1527777777777781E-2</v>
      </c>
      <c r="M13" s="45" t="str">
        <f>VLOOKUP(A13,'APPENDIX C'!$A$2:'APPENDIX C'!$B$486,2,0)</f>
        <v xml:space="preserve"> </v>
      </c>
      <c r="N13" s="46">
        <f t="shared" ref="N13:N15" si="37">IF(MID(A13,1,2)="MP",0,IF(MID(A13,1,1)="M",F13,IF(A13="GATO01",F13/4,0)))</f>
        <v>0</v>
      </c>
      <c r="O13" s="46">
        <f t="shared" ref="O13:O15" si="38">IF(MID(A13,1,2)="KP",F13,IF(A13="GATO01",(F13)/4,0))</f>
        <v>0</v>
      </c>
      <c r="P13" s="46">
        <f t="shared" ref="P13:P15" si="39">IF(MID(A13,1,2)="SC",MAX(F13,J13),0)</f>
        <v>0</v>
      </c>
      <c r="Q13" s="46">
        <f t="shared" ref="Q13:Q15" si="40">IF(MID(A13,1,2)="YO",MAX(F13,J13),0)</f>
        <v>0</v>
      </c>
      <c r="R13" s="46">
        <f t="shared" ref="R13:R15" si="41">IF(MID(A13,1,2)="AT",MAX(F13,J13),0)</f>
        <v>0</v>
      </c>
      <c r="S13" s="46">
        <f t="shared" ref="S13:S15" si="42">IF(MID(A13,1,2)="GT",F13,0)</f>
        <v>0</v>
      </c>
      <c r="T13" s="46">
        <f t="shared" ref="T13:T15" si="43">IF(F13&lt;J13,HOUR(K13)+(MINUTE(K13)+(I13)/60)/60,HOUR(K13)+(MINUTE(K13)+(E13)/60)/60)</f>
        <v>0.52333333333333332</v>
      </c>
      <c r="U13" s="43">
        <f t="shared" ref="U13:U15" si="44">INT(T13)</f>
        <v>0</v>
      </c>
      <c r="V13" s="43">
        <f t="shared" ref="V13:V15" si="45">ROUND(((T13-U13)*60),0)</f>
        <v>31</v>
      </c>
    </row>
    <row r="14" spans="1:22" x14ac:dyDescent="0.2">
      <c r="A14" s="49" t="s">
        <v>564</v>
      </c>
      <c r="B14" s="43" t="str">
        <f t="shared" si="31"/>
        <v>GIARPS</v>
      </c>
      <c r="C14" s="43">
        <f>VLOOKUP(A14,'APPENDIX A'!$A$2:'APPENDIX A'!$E$524,3,0)</f>
        <v>180</v>
      </c>
      <c r="D14" s="43">
        <f>VLOOKUP(A14,'APPENDIX A'!$A$2:'APPENDIX A'!$E$524,2,0)</f>
        <v>3</v>
      </c>
      <c r="E14" s="43">
        <f t="shared" si="32"/>
        <v>938</v>
      </c>
      <c r="F14" s="43">
        <f t="shared" si="33"/>
        <v>0.26055555555555554</v>
      </c>
      <c r="G14" s="43">
        <f>VLOOKUP(A14,'APPENDIX A'!$A$2:'APPENDIX A'!$E$524,5,0)</f>
        <v>300</v>
      </c>
      <c r="H14" s="43">
        <f>VLOOKUP(A14,'APPENDIX A'!$A$2:'APPENDIX A'!$E$524,4,0)</f>
        <v>1</v>
      </c>
      <c r="I14" s="43">
        <f t="shared" si="34"/>
        <v>780</v>
      </c>
      <c r="J14" s="43">
        <f t="shared" si="35"/>
        <v>0.21666666666666667</v>
      </c>
      <c r="K14" s="44">
        <f t="shared" si="20"/>
        <v>2.1527777777777781E-2</v>
      </c>
      <c r="L14" s="44">
        <f t="shared" si="36"/>
        <v>3.2638888888888891E-2</v>
      </c>
      <c r="M14" s="45" t="str">
        <f>VLOOKUP(A14,'APPENDIX C'!$A$2:'APPENDIX C'!$B$486,2,0)</f>
        <v xml:space="preserve"> </v>
      </c>
      <c r="N14" s="46">
        <f t="shared" si="37"/>
        <v>0</v>
      </c>
      <c r="O14" s="46">
        <f t="shared" si="38"/>
        <v>0</v>
      </c>
      <c r="P14" s="46">
        <f t="shared" si="39"/>
        <v>0</v>
      </c>
      <c r="Q14" s="46">
        <f t="shared" si="40"/>
        <v>0.26055555555555554</v>
      </c>
      <c r="R14" s="46">
        <f t="shared" si="41"/>
        <v>0</v>
      </c>
      <c r="S14" s="46">
        <f t="shared" si="42"/>
        <v>0</v>
      </c>
      <c r="T14" s="46">
        <f t="shared" si="43"/>
        <v>0.77722222222222226</v>
      </c>
      <c r="U14" s="43">
        <f t="shared" si="44"/>
        <v>0</v>
      </c>
      <c r="V14" s="43">
        <f t="shared" si="45"/>
        <v>47</v>
      </c>
    </row>
    <row r="15" spans="1:22" x14ac:dyDescent="0.2">
      <c r="A15" s="49" t="s">
        <v>692</v>
      </c>
      <c r="B15" s="43" t="str">
        <f t="shared" si="31"/>
        <v>HARPS-N</v>
      </c>
      <c r="C15" s="43">
        <f>VLOOKUP(A15,'APPENDIX A'!$A$2:'APPENDIX A'!$E$524,3,0)</f>
        <v>1200</v>
      </c>
      <c r="D15" s="43">
        <f>VLOOKUP(A15,'APPENDIX A'!$A$2:'APPENDIX A'!$E$524,2,0)</f>
        <v>1</v>
      </c>
      <c r="E15" s="43">
        <f t="shared" si="32"/>
        <v>1524</v>
      </c>
      <c r="F15" s="43">
        <f t="shared" si="33"/>
        <v>0.42333333333333334</v>
      </c>
      <c r="G15" s="43">
        <f>VLOOKUP(A15,'APPENDIX A'!$A$2:'APPENDIX A'!$E$524,5,0)</f>
        <v>300</v>
      </c>
      <c r="H15" s="43">
        <f>VLOOKUP(A15,'APPENDIX A'!$A$2:'APPENDIX A'!$E$524,4,0)</f>
        <v>0</v>
      </c>
      <c r="I15" s="43">
        <f t="shared" si="34"/>
        <v>0</v>
      </c>
      <c r="J15" s="43">
        <f t="shared" si="35"/>
        <v>0</v>
      </c>
      <c r="K15" s="44">
        <f t="shared" si="20"/>
        <v>3.2638888888888891E-2</v>
      </c>
      <c r="L15" s="44">
        <f t="shared" si="36"/>
        <v>4.9999999999999996E-2</v>
      </c>
      <c r="M15" s="45" t="str">
        <f>VLOOKUP(A15,'APPENDIX C'!$A$2:'APPENDIX C'!$B$486,2,0)</f>
        <v xml:space="preserve"> </v>
      </c>
      <c r="N15" s="46">
        <f t="shared" si="37"/>
        <v>0</v>
      </c>
      <c r="O15" s="46">
        <f t="shared" si="38"/>
        <v>0</v>
      </c>
      <c r="P15" s="46">
        <f t="shared" si="39"/>
        <v>0</v>
      </c>
      <c r="Q15" s="46">
        <f t="shared" si="40"/>
        <v>0.42333333333333334</v>
      </c>
      <c r="R15" s="46">
        <f t="shared" si="41"/>
        <v>0</v>
      </c>
      <c r="S15" s="46">
        <f t="shared" si="42"/>
        <v>0</v>
      </c>
      <c r="T15" s="46">
        <f t="shared" si="43"/>
        <v>1.2066666666666668</v>
      </c>
      <c r="U15" s="43">
        <f t="shared" si="44"/>
        <v>1</v>
      </c>
      <c r="V15" s="43">
        <f t="shared" si="45"/>
        <v>12</v>
      </c>
    </row>
    <row r="16" spans="1:22" x14ac:dyDescent="0.2">
      <c r="A16" s="50" t="s">
        <v>683</v>
      </c>
      <c r="B16" s="43" t="str">
        <f t="shared" ref="B16:B17" si="46">IF(F16=0, IF(J16=0,"NONE","GIANO-B"),IF(J16=0,"HARPS-N","GIARPS"))</f>
        <v>HARPS-N</v>
      </c>
      <c r="C16" s="43">
        <f>VLOOKUP(A16,'APPENDIX A'!$A$2:'APPENDIX A'!$E$524,3,0)</f>
        <v>1800</v>
      </c>
      <c r="D16" s="43">
        <f>VLOOKUP(A16,'APPENDIX A'!$A$2:'APPENDIX A'!$E$524,2,0)</f>
        <v>1</v>
      </c>
      <c r="E16" s="43">
        <f t="shared" ref="E16:E17" si="47">IF(C16=0, 0,IF(D16=0,0,120+167+D16*(C16+37)))</f>
        <v>2124</v>
      </c>
      <c r="F16" s="43">
        <f t="shared" ref="F16:F17" si="48">E16/3600</f>
        <v>0.59</v>
      </c>
      <c r="G16" s="43">
        <f>VLOOKUP(A16,'APPENDIX A'!$A$2:'APPENDIX A'!$E$524,5,0)</f>
        <v>300</v>
      </c>
      <c r="H16" s="43">
        <f>VLOOKUP(A16,'APPENDIX A'!$A$2:'APPENDIX A'!$E$524,4,0)</f>
        <v>0</v>
      </c>
      <c r="I16" s="43">
        <f t="shared" ref="I16:I17" si="49">H16*(180+2*G16)</f>
        <v>0</v>
      </c>
      <c r="J16" s="43">
        <f t="shared" ref="J16:J17" si="50">I16/3600</f>
        <v>0</v>
      </c>
      <c r="K16" s="44">
        <f t="shared" ref="K16:K17" si="51">L15</f>
        <v>4.9999999999999996E-2</v>
      </c>
      <c r="L16" s="44">
        <f t="shared" ref="L16:L17" si="52">TIME(U16,V16,0)</f>
        <v>7.4305555555555555E-2</v>
      </c>
      <c r="M16" s="45" t="str">
        <f>VLOOKUP(A16,'APPENDIX C'!$A$2:'APPENDIX C'!$B$486,2,0)</f>
        <v xml:space="preserve"> </v>
      </c>
      <c r="N16" s="46">
        <f t="shared" ref="N16:N17" si="53">IF(MID(A16,1,2)="MP",0,IF(MID(A16,1,1)="M",F16,IF(A16="GATO01",F16/4,0)))</f>
        <v>0</v>
      </c>
      <c r="O16" s="46">
        <f t="shared" ref="O16:O17" si="54">IF(MID(A16,1,2)="KP",F16,IF(A16="GATO01",(F16)/4,0))</f>
        <v>0</v>
      </c>
      <c r="P16" s="46">
        <f t="shared" ref="P16:P17" si="55">IF(MID(A16,1,2)="SC",MAX(F16,J16),0)</f>
        <v>0</v>
      </c>
      <c r="Q16" s="46">
        <f t="shared" ref="Q16:Q17" si="56">IF(MID(A16,1,2)="YO",MAX(F16,J16),0)</f>
        <v>0.59</v>
      </c>
      <c r="R16" s="46">
        <f t="shared" ref="R16:R17" si="57">IF(MID(A16,1,2)="AT",MAX(F16,J16),0)</f>
        <v>0</v>
      </c>
      <c r="S16" s="46">
        <f t="shared" ref="S16:S17" si="58">IF(MID(A16,1,2)="GT",F16,0)</f>
        <v>0</v>
      </c>
      <c r="T16" s="46">
        <f t="shared" ref="T16:T17" si="59">IF(F16&lt;J16,HOUR(K16)+(MINUTE(K16)+(I16)/60)/60,HOUR(K16)+(MINUTE(K16)+(E16)/60)/60)</f>
        <v>1.79</v>
      </c>
      <c r="U16" s="43">
        <f t="shared" ref="U16:U17" si="60">INT(T16)</f>
        <v>1</v>
      </c>
      <c r="V16" s="43">
        <f t="shared" ref="V16:V17" si="61">ROUND(((T16-U16)*60),0)</f>
        <v>47</v>
      </c>
    </row>
    <row r="17" spans="1:22" x14ac:dyDescent="0.2">
      <c r="A17" s="50" t="s">
        <v>547</v>
      </c>
      <c r="B17" s="43" t="str">
        <f t="shared" si="46"/>
        <v>HARPS-N</v>
      </c>
      <c r="C17" s="43">
        <f>VLOOKUP(A17,'APPENDIX A'!$A$2:'APPENDIX A'!$E$524,3,0)</f>
        <v>900</v>
      </c>
      <c r="D17" s="43">
        <f>VLOOKUP(A17,'APPENDIX A'!$A$2:'APPENDIX A'!$E$524,2,0)</f>
        <v>1</v>
      </c>
      <c r="E17" s="43">
        <f t="shared" si="47"/>
        <v>1224</v>
      </c>
      <c r="F17" s="43">
        <f t="shared" si="48"/>
        <v>0.34</v>
      </c>
      <c r="G17" s="43">
        <f>VLOOKUP(A17,'APPENDIX A'!$A$2:'APPENDIX A'!$E$524,5,0)</f>
        <v>0</v>
      </c>
      <c r="H17" s="43">
        <f>VLOOKUP(A17,'APPENDIX A'!$A$2:'APPENDIX A'!$E$524,4,0)</f>
        <v>0</v>
      </c>
      <c r="I17" s="43">
        <f t="shared" si="49"/>
        <v>0</v>
      </c>
      <c r="J17" s="43">
        <f t="shared" si="50"/>
        <v>0</v>
      </c>
      <c r="K17" s="44">
        <f t="shared" si="51"/>
        <v>7.4305555555555555E-2</v>
      </c>
      <c r="L17" s="44">
        <f t="shared" si="52"/>
        <v>8.819444444444445E-2</v>
      </c>
      <c r="M17" s="45" t="str">
        <f>VLOOKUP(A17,'APPENDIX C'!$A$2:'APPENDIX C'!$B$486,2,0)</f>
        <v/>
      </c>
      <c r="N17" s="46">
        <f t="shared" si="53"/>
        <v>0</v>
      </c>
      <c r="O17" s="46">
        <f t="shared" si="54"/>
        <v>0</v>
      </c>
      <c r="P17" s="46">
        <f t="shared" si="55"/>
        <v>0</v>
      </c>
      <c r="Q17" s="46">
        <f t="shared" si="56"/>
        <v>0</v>
      </c>
      <c r="R17" s="46">
        <f t="shared" si="57"/>
        <v>0</v>
      </c>
      <c r="S17" s="46">
        <f t="shared" si="58"/>
        <v>0.34</v>
      </c>
      <c r="T17" s="46">
        <f t="shared" si="59"/>
        <v>2.1233333333333335</v>
      </c>
      <c r="U17" s="43">
        <f t="shared" si="60"/>
        <v>2</v>
      </c>
      <c r="V17" s="43">
        <f t="shared" si="61"/>
        <v>7</v>
      </c>
    </row>
    <row r="18" spans="1:22" x14ac:dyDescent="0.2">
      <c r="A18" s="50" t="s">
        <v>547</v>
      </c>
      <c r="B18" s="43" t="str">
        <f t="shared" ref="B18:B24" si="62">IF(F18=0, IF(J18=0,"NONE","GIANO-B"),IF(J18=0,"HARPS-N","GIARPS"))</f>
        <v>HARPS-N</v>
      </c>
      <c r="C18" s="43">
        <f>VLOOKUP(A18,'APPENDIX A'!$A$2:'APPENDIX A'!$E$524,3,0)</f>
        <v>900</v>
      </c>
      <c r="D18" s="43">
        <f>VLOOKUP(A18,'APPENDIX A'!$A$2:'APPENDIX A'!$E$524,2,0)</f>
        <v>1</v>
      </c>
      <c r="E18" s="43">
        <f t="shared" ref="E18:E24" si="63">IF(C18=0, 0,IF(D18=0,0,120+167+D18*(C18+37)))</f>
        <v>1224</v>
      </c>
      <c r="F18" s="43">
        <f t="shared" ref="F18:F24" si="64">E18/3600</f>
        <v>0.34</v>
      </c>
      <c r="G18" s="43">
        <f>VLOOKUP(A18,'APPENDIX A'!$A$2:'APPENDIX A'!$E$524,5,0)</f>
        <v>0</v>
      </c>
      <c r="H18" s="43">
        <f>VLOOKUP(A18,'APPENDIX A'!$A$2:'APPENDIX A'!$E$524,4,0)</f>
        <v>0</v>
      </c>
      <c r="I18" s="43">
        <f t="shared" ref="I18:I24" si="65">H18*(180+2*G18)</f>
        <v>0</v>
      </c>
      <c r="J18" s="43">
        <f t="shared" ref="J18:J24" si="66">I18/3600</f>
        <v>0</v>
      </c>
      <c r="K18" s="44">
        <f t="shared" ref="K18:K24" si="67">L17</f>
        <v>8.819444444444445E-2</v>
      </c>
      <c r="L18" s="44">
        <f t="shared" ref="L18:L24" si="68">TIME(U18,V18,0)</f>
        <v>0.10208333333333335</v>
      </c>
      <c r="M18" s="45" t="str">
        <f>VLOOKUP(A18,'APPENDIX C'!$A$2:'APPENDIX C'!$B$486,2,0)</f>
        <v/>
      </c>
      <c r="N18" s="46">
        <f t="shared" ref="N18:N24" si="69">IF(MID(A18,1,2)="MP",0,IF(MID(A18,1,1)="M",F18,IF(A18="GATO01",F18/4,0)))</f>
        <v>0</v>
      </c>
      <c r="O18" s="46">
        <f t="shared" ref="O18:O24" si="70">IF(MID(A18,1,2)="KP",F18,IF(A18="GATO01",(F18)/4,0))</f>
        <v>0</v>
      </c>
      <c r="P18" s="46">
        <f t="shared" ref="P18:P24" si="71">IF(MID(A18,1,2)="SC",MAX(F18,J18),0)</f>
        <v>0</v>
      </c>
      <c r="Q18" s="46">
        <f t="shared" ref="Q18:Q24" si="72">IF(MID(A18,1,2)="YO",MAX(F18,J18),0)</f>
        <v>0</v>
      </c>
      <c r="R18" s="46">
        <f t="shared" ref="R18:R24" si="73">IF(MID(A18,1,2)="AT",MAX(F18,J18),0)</f>
        <v>0</v>
      </c>
      <c r="S18" s="46">
        <f t="shared" ref="S18:S24" si="74">IF(MID(A18,1,2)="GT",F18,0)</f>
        <v>0.34</v>
      </c>
      <c r="T18" s="46">
        <f t="shared" ref="T18:T24" si="75">IF(F18&lt;J18,HOUR(K18)+(MINUTE(K18)+(I18)/60)/60,HOUR(K18)+(MINUTE(K18)+(E18)/60)/60)</f>
        <v>2.4566666666666666</v>
      </c>
      <c r="U18" s="43">
        <f t="shared" ref="U18:U24" si="76">INT(T18)</f>
        <v>2</v>
      </c>
      <c r="V18" s="43">
        <f t="shared" ref="V18:V24" si="77">ROUND(((T18-U18)*60),0)</f>
        <v>27</v>
      </c>
    </row>
    <row r="19" spans="1:22" x14ac:dyDescent="0.2">
      <c r="A19" s="50" t="s">
        <v>547</v>
      </c>
      <c r="B19" s="43" t="str">
        <f t="shared" si="62"/>
        <v>HARPS-N</v>
      </c>
      <c r="C19" s="43">
        <f>VLOOKUP(A19,'APPENDIX A'!$A$2:'APPENDIX A'!$E$524,3,0)</f>
        <v>900</v>
      </c>
      <c r="D19" s="43">
        <f>VLOOKUP(A19,'APPENDIX A'!$A$2:'APPENDIX A'!$E$524,2,0)</f>
        <v>1</v>
      </c>
      <c r="E19" s="43">
        <f t="shared" si="63"/>
        <v>1224</v>
      </c>
      <c r="F19" s="43">
        <f t="shared" si="64"/>
        <v>0.34</v>
      </c>
      <c r="G19" s="43">
        <f>VLOOKUP(A19,'APPENDIX A'!$A$2:'APPENDIX A'!$E$524,5,0)</f>
        <v>0</v>
      </c>
      <c r="H19" s="43">
        <f>VLOOKUP(A19,'APPENDIX A'!$A$2:'APPENDIX A'!$E$524,4,0)</f>
        <v>0</v>
      </c>
      <c r="I19" s="43">
        <f t="shared" si="65"/>
        <v>0</v>
      </c>
      <c r="J19" s="43">
        <f t="shared" si="66"/>
        <v>0</v>
      </c>
      <c r="K19" s="44">
        <f t="shared" si="67"/>
        <v>0.10208333333333335</v>
      </c>
      <c r="L19" s="44">
        <f t="shared" si="68"/>
        <v>0.11597222222222221</v>
      </c>
      <c r="M19" s="45" t="str">
        <f>VLOOKUP(A19,'APPENDIX C'!$A$2:'APPENDIX C'!$B$486,2,0)</f>
        <v/>
      </c>
      <c r="N19" s="46">
        <f t="shared" si="69"/>
        <v>0</v>
      </c>
      <c r="O19" s="46">
        <f t="shared" si="70"/>
        <v>0</v>
      </c>
      <c r="P19" s="46">
        <f t="shared" si="71"/>
        <v>0</v>
      </c>
      <c r="Q19" s="46">
        <f t="shared" si="72"/>
        <v>0</v>
      </c>
      <c r="R19" s="46">
        <f t="shared" si="73"/>
        <v>0</v>
      </c>
      <c r="S19" s="46">
        <f t="shared" si="74"/>
        <v>0.34</v>
      </c>
      <c r="T19" s="46">
        <f t="shared" si="75"/>
        <v>2.79</v>
      </c>
      <c r="U19" s="43">
        <f t="shared" si="76"/>
        <v>2</v>
      </c>
      <c r="V19" s="43">
        <f t="shared" si="77"/>
        <v>47</v>
      </c>
    </row>
    <row r="20" spans="1:22" x14ac:dyDescent="0.2">
      <c r="A20" s="50" t="s">
        <v>547</v>
      </c>
      <c r="B20" s="43" t="str">
        <f t="shared" si="62"/>
        <v>HARPS-N</v>
      </c>
      <c r="C20" s="43">
        <f>VLOOKUP(A20,'APPENDIX A'!$A$2:'APPENDIX A'!$E$524,3,0)</f>
        <v>900</v>
      </c>
      <c r="D20" s="43">
        <f>VLOOKUP(A20,'APPENDIX A'!$A$2:'APPENDIX A'!$E$524,2,0)</f>
        <v>1</v>
      </c>
      <c r="E20" s="43">
        <f t="shared" si="63"/>
        <v>1224</v>
      </c>
      <c r="F20" s="43">
        <f t="shared" si="64"/>
        <v>0.34</v>
      </c>
      <c r="G20" s="43">
        <f>VLOOKUP(A20,'APPENDIX A'!$A$2:'APPENDIX A'!$E$524,5,0)</f>
        <v>0</v>
      </c>
      <c r="H20" s="43">
        <f>VLOOKUP(A20,'APPENDIX A'!$A$2:'APPENDIX A'!$E$524,4,0)</f>
        <v>0</v>
      </c>
      <c r="I20" s="43">
        <f t="shared" si="65"/>
        <v>0</v>
      </c>
      <c r="J20" s="43">
        <f t="shared" si="66"/>
        <v>0</v>
      </c>
      <c r="K20" s="44">
        <f t="shared" si="67"/>
        <v>0.11597222222222221</v>
      </c>
      <c r="L20" s="44">
        <f t="shared" si="68"/>
        <v>0.12986111111111112</v>
      </c>
      <c r="M20" s="45" t="str">
        <f>VLOOKUP(A20,'APPENDIX C'!$A$2:'APPENDIX C'!$B$486,2,0)</f>
        <v/>
      </c>
      <c r="N20" s="46">
        <f t="shared" si="69"/>
        <v>0</v>
      </c>
      <c r="O20" s="46">
        <f t="shared" si="70"/>
        <v>0</v>
      </c>
      <c r="P20" s="46">
        <f t="shared" si="71"/>
        <v>0</v>
      </c>
      <c r="Q20" s="46">
        <f t="shared" si="72"/>
        <v>0</v>
      </c>
      <c r="R20" s="46">
        <f t="shared" si="73"/>
        <v>0</v>
      </c>
      <c r="S20" s="46">
        <f t="shared" si="74"/>
        <v>0.34</v>
      </c>
      <c r="T20" s="46">
        <f t="shared" si="75"/>
        <v>3.1233333333333335</v>
      </c>
      <c r="U20" s="43">
        <f t="shared" si="76"/>
        <v>3</v>
      </c>
      <c r="V20" s="43">
        <f t="shared" si="77"/>
        <v>7</v>
      </c>
    </row>
    <row r="21" spans="1:22" x14ac:dyDescent="0.2">
      <c r="A21" s="50" t="s">
        <v>547</v>
      </c>
      <c r="B21" s="43" t="str">
        <f t="shared" si="62"/>
        <v>HARPS-N</v>
      </c>
      <c r="C21" s="43">
        <f>VLOOKUP(A21,'APPENDIX A'!$A$2:'APPENDIX A'!$E$524,3,0)</f>
        <v>900</v>
      </c>
      <c r="D21" s="43">
        <f>VLOOKUP(A21,'APPENDIX A'!$A$2:'APPENDIX A'!$E$524,2,0)</f>
        <v>1</v>
      </c>
      <c r="E21" s="43">
        <f t="shared" si="63"/>
        <v>1224</v>
      </c>
      <c r="F21" s="43">
        <f t="shared" si="64"/>
        <v>0.34</v>
      </c>
      <c r="G21" s="43">
        <f>VLOOKUP(A21,'APPENDIX A'!$A$2:'APPENDIX A'!$E$524,5,0)</f>
        <v>0</v>
      </c>
      <c r="H21" s="43">
        <f>VLOOKUP(A21,'APPENDIX A'!$A$2:'APPENDIX A'!$E$524,4,0)</f>
        <v>0</v>
      </c>
      <c r="I21" s="43">
        <f t="shared" si="65"/>
        <v>0</v>
      </c>
      <c r="J21" s="43">
        <f t="shared" si="66"/>
        <v>0</v>
      </c>
      <c r="K21" s="44">
        <f t="shared" si="67"/>
        <v>0.12986111111111112</v>
      </c>
      <c r="L21" s="44">
        <f t="shared" si="68"/>
        <v>0.14375000000000002</v>
      </c>
      <c r="M21" s="45" t="str">
        <f>VLOOKUP(A21,'APPENDIX C'!$A$2:'APPENDIX C'!$B$486,2,0)</f>
        <v/>
      </c>
      <c r="N21" s="46">
        <f t="shared" si="69"/>
        <v>0</v>
      </c>
      <c r="O21" s="46">
        <f t="shared" si="70"/>
        <v>0</v>
      </c>
      <c r="P21" s="46">
        <f t="shared" si="71"/>
        <v>0</v>
      </c>
      <c r="Q21" s="46">
        <f t="shared" si="72"/>
        <v>0</v>
      </c>
      <c r="R21" s="46">
        <f t="shared" si="73"/>
        <v>0</v>
      </c>
      <c r="S21" s="46">
        <f t="shared" si="74"/>
        <v>0.34</v>
      </c>
      <c r="T21" s="46">
        <f t="shared" si="75"/>
        <v>3.4566666666666666</v>
      </c>
      <c r="U21" s="43">
        <f t="shared" si="76"/>
        <v>3</v>
      </c>
      <c r="V21" s="43">
        <f t="shared" si="77"/>
        <v>27</v>
      </c>
    </row>
    <row r="22" spans="1:22" x14ac:dyDescent="0.2">
      <c r="A22" s="50" t="s">
        <v>547</v>
      </c>
      <c r="B22" s="43" t="str">
        <f t="shared" si="62"/>
        <v>HARPS-N</v>
      </c>
      <c r="C22" s="43">
        <f>VLOOKUP(A22,'APPENDIX A'!$A$2:'APPENDIX A'!$E$524,3,0)</f>
        <v>900</v>
      </c>
      <c r="D22" s="43">
        <f>VLOOKUP(A22,'APPENDIX A'!$A$2:'APPENDIX A'!$E$524,2,0)</f>
        <v>1</v>
      </c>
      <c r="E22" s="43">
        <f t="shared" si="63"/>
        <v>1224</v>
      </c>
      <c r="F22" s="43">
        <f t="shared" si="64"/>
        <v>0.34</v>
      </c>
      <c r="G22" s="43">
        <f>VLOOKUP(A22,'APPENDIX A'!$A$2:'APPENDIX A'!$E$524,5,0)</f>
        <v>0</v>
      </c>
      <c r="H22" s="43">
        <f>VLOOKUP(A22,'APPENDIX A'!$A$2:'APPENDIX A'!$E$524,4,0)</f>
        <v>0</v>
      </c>
      <c r="I22" s="43">
        <f t="shared" si="65"/>
        <v>0</v>
      </c>
      <c r="J22" s="43">
        <f t="shared" si="66"/>
        <v>0</v>
      </c>
      <c r="K22" s="44">
        <f t="shared" si="67"/>
        <v>0.14375000000000002</v>
      </c>
      <c r="L22" s="44">
        <f t="shared" si="68"/>
        <v>0.15763888888888888</v>
      </c>
      <c r="M22" s="45" t="str">
        <f>VLOOKUP(A22,'APPENDIX C'!$A$2:'APPENDIX C'!$B$486,2,0)</f>
        <v/>
      </c>
      <c r="N22" s="46">
        <f t="shared" si="69"/>
        <v>0</v>
      </c>
      <c r="O22" s="46">
        <f t="shared" si="70"/>
        <v>0</v>
      </c>
      <c r="P22" s="46">
        <f t="shared" si="71"/>
        <v>0</v>
      </c>
      <c r="Q22" s="46">
        <f t="shared" si="72"/>
        <v>0</v>
      </c>
      <c r="R22" s="46">
        <f t="shared" si="73"/>
        <v>0</v>
      </c>
      <c r="S22" s="46">
        <f t="shared" si="74"/>
        <v>0.34</v>
      </c>
      <c r="T22" s="46">
        <f t="shared" si="75"/>
        <v>3.79</v>
      </c>
      <c r="U22" s="43">
        <f t="shared" si="76"/>
        <v>3</v>
      </c>
      <c r="V22" s="43">
        <f t="shared" si="77"/>
        <v>47</v>
      </c>
    </row>
    <row r="23" spans="1:22" x14ac:dyDescent="0.2">
      <c r="A23" s="50" t="s">
        <v>547</v>
      </c>
      <c r="B23" s="43" t="str">
        <f t="shared" si="62"/>
        <v>HARPS-N</v>
      </c>
      <c r="C23" s="43">
        <f>VLOOKUP(A23,'APPENDIX A'!$A$2:'APPENDIX A'!$E$524,3,0)</f>
        <v>900</v>
      </c>
      <c r="D23" s="43">
        <f>VLOOKUP(A23,'APPENDIX A'!$A$2:'APPENDIX A'!$E$524,2,0)</f>
        <v>1</v>
      </c>
      <c r="E23" s="43">
        <f t="shared" si="63"/>
        <v>1224</v>
      </c>
      <c r="F23" s="43">
        <f t="shared" si="64"/>
        <v>0.34</v>
      </c>
      <c r="G23" s="43">
        <f>VLOOKUP(A23,'APPENDIX A'!$A$2:'APPENDIX A'!$E$524,5,0)</f>
        <v>0</v>
      </c>
      <c r="H23" s="43">
        <f>VLOOKUP(A23,'APPENDIX A'!$A$2:'APPENDIX A'!$E$524,4,0)</f>
        <v>0</v>
      </c>
      <c r="I23" s="43">
        <f t="shared" si="65"/>
        <v>0</v>
      </c>
      <c r="J23" s="43">
        <f t="shared" si="66"/>
        <v>0</v>
      </c>
      <c r="K23" s="44">
        <f t="shared" si="67"/>
        <v>0.15763888888888888</v>
      </c>
      <c r="L23" s="44">
        <f t="shared" si="68"/>
        <v>0.17152777777777775</v>
      </c>
      <c r="M23" s="45" t="str">
        <f>VLOOKUP(A23,'APPENDIX C'!$A$2:'APPENDIX C'!$B$486,2,0)</f>
        <v/>
      </c>
      <c r="N23" s="46">
        <f t="shared" si="69"/>
        <v>0</v>
      </c>
      <c r="O23" s="46">
        <f t="shared" si="70"/>
        <v>0</v>
      </c>
      <c r="P23" s="46">
        <f t="shared" si="71"/>
        <v>0</v>
      </c>
      <c r="Q23" s="46">
        <f t="shared" si="72"/>
        <v>0</v>
      </c>
      <c r="R23" s="46">
        <f t="shared" si="73"/>
        <v>0</v>
      </c>
      <c r="S23" s="46">
        <f t="shared" si="74"/>
        <v>0.34</v>
      </c>
      <c r="T23" s="46">
        <f t="shared" si="75"/>
        <v>4.1233333333333331</v>
      </c>
      <c r="U23" s="43">
        <f t="shared" si="76"/>
        <v>4</v>
      </c>
      <c r="V23" s="43">
        <f t="shared" si="77"/>
        <v>7</v>
      </c>
    </row>
    <row r="24" spans="1:22" x14ac:dyDescent="0.2">
      <c r="A24" s="49" t="s">
        <v>565</v>
      </c>
      <c r="B24" s="43" t="str">
        <f t="shared" si="62"/>
        <v>GIARPS</v>
      </c>
      <c r="C24" s="43">
        <f>VLOOKUP(A24,'APPENDIX A'!$A$2:'APPENDIX A'!$E$524,3,0)</f>
        <v>200</v>
      </c>
      <c r="D24" s="43">
        <f>VLOOKUP(A24,'APPENDIX A'!$A$2:'APPENDIX A'!$E$524,2,0)</f>
        <v>2</v>
      </c>
      <c r="E24" s="43">
        <f t="shared" si="63"/>
        <v>761</v>
      </c>
      <c r="F24" s="43">
        <f t="shared" si="64"/>
        <v>0.21138888888888888</v>
      </c>
      <c r="G24" s="43">
        <f>VLOOKUP(A24,'APPENDIX A'!$A$2:'APPENDIX A'!$E$524,5,0)</f>
        <v>300</v>
      </c>
      <c r="H24" s="43">
        <f>VLOOKUP(A24,'APPENDIX A'!$A$2:'APPENDIX A'!$E$524,4,0)</f>
        <v>1</v>
      </c>
      <c r="I24" s="43">
        <f t="shared" si="65"/>
        <v>780</v>
      </c>
      <c r="J24" s="43">
        <f t="shared" si="66"/>
        <v>0.21666666666666667</v>
      </c>
      <c r="K24" s="44">
        <f t="shared" si="67"/>
        <v>0.17152777777777775</v>
      </c>
      <c r="L24" s="44">
        <f t="shared" si="68"/>
        <v>0.18055555555555555</v>
      </c>
      <c r="M24" s="45" t="str">
        <f>VLOOKUP(A24,'APPENDIX C'!$A$2:'APPENDIX C'!$B$486,2,0)</f>
        <v xml:space="preserve"> </v>
      </c>
      <c r="N24" s="46">
        <f t="shared" si="69"/>
        <v>0</v>
      </c>
      <c r="O24" s="46">
        <f t="shared" si="70"/>
        <v>0</v>
      </c>
      <c r="P24" s="46">
        <f t="shared" si="71"/>
        <v>0</v>
      </c>
      <c r="Q24" s="46">
        <f t="shared" si="72"/>
        <v>0.21666666666666667</v>
      </c>
      <c r="R24" s="46">
        <f t="shared" si="73"/>
        <v>0</v>
      </c>
      <c r="S24" s="46">
        <f t="shared" si="74"/>
        <v>0</v>
      </c>
      <c r="T24" s="46">
        <f t="shared" si="75"/>
        <v>4.333333333333333</v>
      </c>
      <c r="U24" s="43">
        <f t="shared" si="76"/>
        <v>4</v>
      </c>
      <c r="V24" s="43">
        <f t="shared" si="77"/>
        <v>20</v>
      </c>
    </row>
    <row r="25" spans="1:22" x14ac:dyDescent="0.2">
      <c r="A25" s="49" t="s">
        <v>650</v>
      </c>
      <c r="B25" s="43" t="str">
        <f t="shared" ref="B25:B30" si="78">IF(F25=0, IF(J25=0,"NONE","GIANO-B"),IF(J25=0,"HARPS-N","GIARPS"))</f>
        <v>HARPS-N</v>
      </c>
      <c r="C25" s="43">
        <f>VLOOKUP(A25,'APPENDIX A'!$A$2:'APPENDIX A'!$E$524,3,0)</f>
        <v>1200</v>
      </c>
      <c r="D25" s="43">
        <f>VLOOKUP(A25,'APPENDIX A'!$A$2:'APPENDIX A'!$E$524,2,0)</f>
        <v>1</v>
      </c>
      <c r="E25" s="43">
        <f t="shared" ref="E25:E30" si="79">IF(C25=0, 0,IF(D25=0,0,120+167+D25*(C25+37)))</f>
        <v>1524</v>
      </c>
      <c r="F25" s="43">
        <f t="shared" ref="F25:F30" si="80">E25/3600</f>
        <v>0.42333333333333334</v>
      </c>
      <c r="G25" s="43">
        <f>VLOOKUP(A25,'APPENDIX A'!$A$2:'APPENDIX A'!$E$524,5,0)</f>
        <v>0</v>
      </c>
      <c r="H25" s="43">
        <f>VLOOKUP(A25,'APPENDIX A'!$A$2:'APPENDIX A'!$E$524,4,0)</f>
        <v>0</v>
      </c>
      <c r="I25" s="43">
        <f t="shared" ref="I25:I30" si="81">H25*(180+2*G25)</f>
        <v>0</v>
      </c>
      <c r="J25" s="43">
        <f t="shared" ref="J25:J30" si="82">I25/3600</f>
        <v>0</v>
      </c>
      <c r="K25" s="44">
        <f t="shared" ref="K25:K30" si="83">L24</f>
        <v>0.18055555555555555</v>
      </c>
      <c r="L25" s="44">
        <f t="shared" ref="L25:L30" si="84">TIME(U25,V25,0)</f>
        <v>0.19791666666666666</v>
      </c>
      <c r="M25" s="45" t="str">
        <f>VLOOKUP(A25,'APPENDIX C'!$A$2:'APPENDIX C'!$B$486,2,0)</f>
        <v xml:space="preserve"> </v>
      </c>
      <c r="N25" s="46">
        <f t="shared" ref="N25:N30" si="85">IF(MID(A25,1,2)="MP",0,IF(MID(A25,1,1)="M",F25,IF(A25="GATO01",F25/4,0)))</f>
        <v>0.42333333333333334</v>
      </c>
      <c r="O25" s="46">
        <f t="shared" ref="O25:O30" si="86">IF(MID(A25,1,2)="KP",F25,IF(A25="GATO01",(F25)/4,0))</f>
        <v>0</v>
      </c>
      <c r="P25" s="46">
        <f t="shared" ref="P25:P30" si="87">IF(MID(A25,1,2)="SC",MAX(F25,J25),0)</f>
        <v>0</v>
      </c>
      <c r="Q25" s="46">
        <f t="shared" ref="Q25:Q30" si="88">IF(MID(A25,1,2)="YO",MAX(F25,J25),0)</f>
        <v>0</v>
      </c>
      <c r="R25" s="46">
        <f t="shared" ref="R25:R30" si="89">IF(MID(A25,1,2)="AT",MAX(F25,J25),0)</f>
        <v>0</v>
      </c>
      <c r="S25" s="46">
        <f t="shared" ref="S25:S30" si="90">IF(MID(A25,1,2)="GT",F25,0)</f>
        <v>0</v>
      </c>
      <c r="T25" s="46">
        <f t="shared" ref="T25:T30" si="91">IF(F25&lt;J25,HOUR(K25)+(MINUTE(K25)+(I25)/60)/60,HOUR(K25)+(MINUTE(K25)+(E25)/60)/60)</f>
        <v>4.7566666666666668</v>
      </c>
      <c r="U25" s="43">
        <f t="shared" ref="U25:U30" si="92">INT(T25)</f>
        <v>4</v>
      </c>
      <c r="V25" s="43">
        <f t="shared" ref="V25:V30" si="93">ROUND(((T25-U25)*60),0)</f>
        <v>45</v>
      </c>
    </row>
    <row r="26" spans="1:22" x14ac:dyDescent="0.2">
      <c r="A26" s="49" t="s">
        <v>630</v>
      </c>
      <c r="B26" s="43" t="str">
        <f t="shared" si="78"/>
        <v>GIARPS</v>
      </c>
      <c r="C26" s="43">
        <f>VLOOKUP(A26,'APPENDIX A'!$A$2:'APPENDIX A'!$E$524,3,0)</f>
        <v>2640</v>
      </c>
      <c r="D26" s="43">
        <f>VLOOKUP(A26,'APPENDIX A'!$A$2:'APPENDIX A'!$E$524,2,0)</f>
        <v>1</v>
      </c>
      <c r="E26" s="43">
        <f t="shared" si="79"/>
        <v>2964</v>
      </c>
      <c r="F26" s="43">
        <f t="shared" si="80"/>
        <v>0.82333333333333336</v>
      </c>
      <c r="G26" s="43">
        <f>VLOOKUP(A26,'APPENDIX A'!$A$2:'APPENDIX A'!$E$524,5,0)</f>
        <v>300</v>
      </c>
      <c r="H26" s="43">
        <f>VLOOKUP(A26,'APPENDIX A'!$A$2:'APPENDIX A'!$E$524,4,0)</f>
        <v>3</v>
      </c>
      <c r="I26" s="43">
        <f t="shared" si="81"/>
        <v>2340</v>
      </c>
      <c r="J26" s="43">
        <f t="shared" si="82"/>
        <v>0.65</v>
      </c>
      <c r="K26" s="44">
        <f t="shared" si="83"/>
        <v>0.19791666666666666</v>
      </c>
      <c r="L26" s="44">
        <f t="shared" si="84"/>
        <v>0.23194444444444443</v>
      </c>
      <c r="M26" s="45" t="str">
        <f>VLOOKUP(A26,'APPENDIX C'!$A$2:'APPENDIX C'!$B$486,2,0)</f>
        <v>NOTE_50</v>
      </c>
      <c r="N26" s="46">
        <f t="shared" si="85"/>
        <v>0</v>
      </c>
      <c r="O26" s="46">
        <f t="shared" si="86"/>
        <v>0</v>
      </c>
      <c r="P26" s="46">
        <f t="shared" si="87"/>
        <v>0</v>
      </c>
      <c r="Q26" s="46">
        <f t="shared" si="88"/>
        <v>0.82333333333333336</v>
      </c>
      <c r="R26" s="46">
        <f t="shared" si="89"/>
        <v>0</v>
      </c>
      <c r="S26" s="46">
        <f t="shared" si="90"/>
        <v>0</v>
      </c>
      <c r="T26" s="46">
        <f t="shared" si="91"/>
        <v>5.5733333333333333</v>
      </c>
      <c r="U26" s="43">
        <f t="shared" si="92"/>
        <v>5</v>
      </c>
      <c r="V26" s="43">
        <f t="shared" si="93"/>
        <v>34</v>
      </c>
    </row>
    <row r="27" spans="1:22" x14ac:dyDescent="0.2">
      <c r="A27" s="50" t="s">
        <v>547</v>
      </c>
      <c r="B27" s="43" t="str">
        <f t="shared" si="78"/>
        <v>HARPS-N</v>
      </c>
      <c r="C27" s="43">
        <f>VLOOKUP(A27,'APPENDIX A'!$A$2:'APPENDIX A'!$E$524,3,0)</f>
        <v>900</v>
      </c>
      <c r="D27" s="43">
        <f>VLOOKUP(A27,'APPENDIX A'!$A$2:'APPENDIX A'!$E$524,2,0)</f>
        <v>1</v>
      </c>
      <c r="E27" s="43">
        <f t="shared" si="79"/>
        <v>1224</v>
      </c>
      <c r="F27" s="43">
        <f t="shared" si="80"/>
        <v>0.34</v>
      </c>
      <c r="G27" s="43">
        <f>VLOOKUP(A27,'APPENDIX A'!$A$2:'APPENDIX A'!$E$524,5,0)</f>
        <v>0</v>
      </c>
      <c r="H27" s="43">
        <f>VLOOKUP(A27,'APPENDIX A'!$A$2:'APPENDIX A'!$E$524,4,0)</f>
        <v>0</v>
      </c>
      <c r="I27" s="43">
        <f t="shared" si="81"/>
        <v>0</v>
      </c>
      <c r="J27" s="43">
        <f t="shared" si="82"/>
        <v>0</v>
      </c>
      <c r="K27" s="44">
        <f t="shared" si="83"/>
        <v>0.23194444444444443</v>
      </c>
      <c r="L27" s="44">
        <f t="shared" si="84"/>
        <v>0.24583333333333335</v>
      </c>
      <c r="M27" s="45" t="str">
        <f>VLOOKUP(A27,'APPENDIX C'!$A$2:'APPENDIX C'!$B$486,2,0)</f>
        <v/>
      </c>
      <c r="N27" s="46">
        <f t="shared" si="85"/>
        <v>0</v>
      </c>
      <c r="O27" s="46">
        <f t="shared" si="86"/>
        <v>0</v>
      </c>
      <c r="P27" s="46">
        <f t="shared" si="87"/>
        <v>0</v>
      </c>
      <c r="Q27" s="46">
        <f t="shared" si="88"/>
        <v>0</v>
      </c>
      <c r="R27" s="46">
        <f t="shared" si="89"/>
        <v>0</v>
      </c>
      <c r="S27" s="46">
        <f t="shared" si="90"/>
        <v>0.34</v>
      </c>
      <c r="T27" s="46">
        <f t="shared" si="91"/>
        <v>5.9066666666666663</v>
      </c>
      <c r="U27" s="43">
        <f t="shared" si="92"/>
        <v>5</v>
      </c>
      <c r="V27" s="43">
        <f t="shared" si="93"/>
        <v>54</v>
      </c>
    </row>
    <row r="28" spans="1:22" x14ac:dyDescent="0.2">
      <c r="A28" s="50" t="s">
        <v>547</v>
      </c>
      <c r="B28" s="43" t="str">
        <f t="shared" si="78"/>
        <v>HARPS-N</v>
      </c>
      <c r="C28" s="43">
        <f>VLOOKUP(A28,'APPENDIX A'!$A$2:'APPENDIX A'!$E$524,3,0)</f>
        <v>900</v>
      </c>
      <c r="D28" s="43">
        <f>VLOOKUP(A28,'APPENDIX A'!$A$2:'APPENDIX A'!$E$524,2,0)</f>
        <v>1</v>
      </c>
      <c r="E28" s="43">
        <f t="shared" si="79"/>
        <v>1224</v>
      </c>
      <c r="F28" s="43">
        <f t="shared" si="80"/>
        <v>0.34</v>
      </c>
      <c r="G28" s="43">
        <f>VLOOKUP(A28,'APPENDIX A'!$A$2:'APPENDIX A'!$E$524,5,0)</f>
        <v>0</v>
      </c>
      <c r="H28" s="43">
        <f>VLOOKUP(A28,'APPENDIX A'!$A$2:'APPENDIX A'!$E$524,4,0)</f>
        <v>0</v>
      </c>
      <c r="I28" s="43">
        <f t="shared" si="81"/>
        <v>0</v>
      </c>
      <c r="J28" s="43">
        <f t="shared" si="82"/>
        <v>0</v>
      </c>
      <c r="K28" s="44">
        <f t="shared" si="83"/>
        <v>0.24583333333333335</v>
      </c>
      <c r="L28" s="44">
        <f t="shared" si="84"/>
        <v>0.25972222222222224</v>
      </c>
      <c r="M28" s="45" t="str">
        <f>VLOOKUP(A28,'APPENDIX C'!$A$2:'APPENDIX C'!$B$486,2,0)</f>
        <v/>
      </c>
      <c r="N28" s="46">
        <f t="shared" si="85"/>
        <v>0</v>
      </c>
      <c r="O28" s="46">
        <f t="shared" si="86"/>
        <v>0</v>
      </c>
      <c r="P28" s="46">
        <f t="shared" si="87"/>
        <v>0</v>
      </c>
      <c r="Q28" s="46">
        <f t="shared" si="88"/>
        <v>0</v>
      </c>
      <c r="R28" s="46">
        <f t="shared" si="89"/>
        <v>0</v>
      </c>
      <c r="S28" s="46">
        <f t="shared" si="90"/>
        <v>0.34</v>
      </c>
      <c r="T28" s="46">
        <f t="shared" si="91"/>
        <v>6.24</v>
      </c>
      <c r="U28" s="43">
        <f t="shared" si="92"/>
        <v>6</v>
      </c>
      <c r="V28" s="43">
        <f t="shared" si="93"/>
        <v>14</v>
      </c>
    </row>
    <row r="29" spans="1:22" x14ac:dyDescent="0.2">
      <c r="A29" s="49" t="s">
        <v>656</v>
      </c>
      <c r="B29" s="43" t="str">
        <f t="shared" si="78"/>
        <v>HARPS-N</v>
      </c>
      <c r="C29" s="43">
        <f>VLOOKUP(A29,'APPENDIX A'!$A$2:'APPENDIX A'!$E$524,3,0)</f>
        <v>1200</v>
      </c>
      <c r="D29" s="43">
        <f>VLOOKUP(A29,'APPENDIX A'!$A$2:'APPENDIX A'!$E$524,2,0)</f>
        <v>1</v>
      </c>
      <c r="E29" s="43">
        <f t="shared" si="79"/>
        <v>1524</v>
      </c>
      <c r="F29" s="43">
        <f t="shared" si="80"/>
        <v>0.42333333333333334</v>
      </c>
      <c r="G29" s="43">
        <f>VLOOKUP(A29,'APPENDIX A'!$A$2:'APPENDIX A'!$E$524,5,0)</f>
        <v>0</v>
      </c>
      <c r="H29" s="43">
        <f>VLOOKUP(A29,'APPENDIX A'!$A$2:'APPENDIX A'!$E$524,4,0)</f>
        <v>0</v>
      </c>
      <c r="I29" s="43">
        <f t="shared" si="81"/>
        <v>0</v>
      </c>
      <c r="J29" s="43">
        <f t="shared" si="82"/>
        <v>0</v>
      </c>
      <c r="K29" s="44">
        <f t="shared" si="83"/>
        <v>0.25972222222222224</v>
      </c>
      <c r="L29" s="44">
        <f t="shared" si="84"/>
        <v>0.27708333333333335</v>
      </c>
      <c r="M29" s="45" t="str">
        <f>VLOOKUP(A29,'APPENDIX C'!$A$2:'APPENDIX C'!$B$486,2,0)</f>
        <v xml:space="preserve"> </v>
      </c>
      <c r="N29" s="46">
        <f t="shared" si="85"/>
        <v>0.42333333333333334</v>
      </c>
      <c r="O29" s="46">
        <f t="shared" si="86"/>
        <v>0</v>
      </c>
      <c r="P29" s="46">
        <f t="shared" si="87"/>
        <v>0</v>
      </c>
      <c r="Q29" s="46">
        <f t="shared" si="88"/>
        <v>0</v>
      </c>
      <c r="R29" s="46">
        <f t="shared" si="89"/>
        <v>0</v>
      </c>
      <c r="S29" s="46">
        <f t="shared" si="90"/>
        <v>0</v>
      </c>
      <c r="T29" s="46">
        <f t="shared" si="91"/>
        <v>6.6566666666666663</v>
      </c>
      <c r="U29" s="43">
        <f t="shared" si="92"/>
        <v>6</v>
      </c>
      <c r="V29" s="43">
        <f t="shared" si="93"/>
        <v>39</v>
      </c>
    </row>
    <row r="30" spans="1:22" x14ac:dyDescent="0.2">
      <c r="A30" s="50" t="s">
        <v>547</v>
      </c>
      <c r="B30" s="43" t="str">
        <f t="shared" si="78"/>
        <v>HARPS-N</v>
      </c>
      <c r="C30" s="43">
        <f>VLOOKUP(A30,'APPENDIX A'!$A$2:'APPENDIX A'!$E$524,3,0)</f>
        <v>900</v>
      </c>
      <c r="D30" s="43">
        <f>VLOOKUP(A30,'APPENDIX A'!$A$2:'APPENDIX A'!$E$524,2,0)</f>
        <v>1</v>
      </c>
      <c r="E30" s="43">
        <f t="shared" si="79"/>
        <v>1224</v>
      </c>
      <c r="F30" s="43">
        <f t="shared" si="80"/>
        <v>0.34</v>
      </c>
      <c r="G30" s="43">
        <f>VLOOKUP(A30,'APPENDIX A'!$A$2:'APPENDIX A'!$E$524,5,0)</f>
        <v>0</v>
      </c>
      <c r="H30" s="43">
        <f>VLOOKUP(A30,'APPENDIX A'!$A$2:'APPENDIX A'!$E$524,4,0)</f>
        <v>0</v>
      </c>
      <c r="I30" s="43">
        <f t="shared" si="81"/>
        <v>0</v>
      </c>
      <c r="J30" s="43">
        <f t="shared" si="82"/>
        <v>0</v>
      </c>
      <c r="K30" s="44">
        <f t="shared" si="83"/>
        <v>0.27708333333333335</v>
      </c>
      <c r="L30" s="44">
        <f t="shared" si="84"/>
        <v>0.29097222222222224</v>
      </c>
      <c r="M30" s="45" t="str">
        <f>VLOOKUP(A30,'APPENDIX C'!$A$2:'APPENDIX C'!$B$486,2,0)</f>
        <v/>
      </c>
      <c r="N30" s="46">
        <f t="shared" si="85"/>
        <v>0</v>
      </c>
      <c r="O30" s="46">
        <f t="shared" si="86"/>
        <v>0</v>
      </c>
      <c r="P30" s="46">
        <f t="shared" si="87"/>
        <v>0</v>
      </c>
      <c r="Q30" s="46">
        <f t="shared" si="88"/>
        <v>0</v>
      </c>
      <c r="R30" s="46">
        <f t="shared" si="89"/>
        <v>0</v>
      </c>
      <c r="S30" s="46">
        <f t="shared" si="90"/>
        <v>0.34</v>
      </c>
      <c r="T30" s="46">
        <f t="shared" si="91"/>
        <v>6.99</v>
      </c>
      <c r="U30" s="43">
        <f t="shared" si="92"/>
        <v>6</v>
      </c>
      <c r="V30" s="43">
        <f t="shared" si="93"/>
        <v>59</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c r="M32" s="37" t="s">
        <v>113</v>
      </c>
      <c r="N32" s="46">
        <f t="shared" ref="N32:S32" si="94">SUM(N2:N30)</f>
        <v>0.84666666666666668</v>
      </c>
      <c r="O32" s="46">
        <f t="shared" si="94"/>
        <v>0</v>
      </c>
      <c r="P32" s="46">
        <f t="shared" si="94"/>
        <v>0</v>
      </c>
      <c r="Q32" s="46">
        <f t="shared" si="94"/>
        <v>3.3272222222222219</v>
      </c>
      <c r="R32" s="46">
        <f t="shared" si="94"/>
        <v>0</v>
      </c>
      <c r="S32" s="46">
        <f t="shared" si="94"/>
        <v>6.4599999999999982</v>
      </c>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sheetData>
  <phoneticPr fontId="2" type="noConversion"/>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50"/>
  <sheetViews>
    <sheetView workbookViewId="0">
      <selection activeCell="A2" sqref="A2:A30"/>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588</v>
      </c>
      <c r="B2" s="43" t="str">
        <f>IF(F2=0, IF(J2=0,"NONE","GIANO-B"),IF(J2=0,"HARPS-N","GIARPS"))</f>
        <v>HARPS-N</v>
      </c>
      <c r="C2" s="43">
        <f>VLOOKUP(A2,'APPENDIX A'!$A$2:'APPENDIX A'!$E$524,3,0)</f>
        <v>1800</v>
      </c>
      <c r="D2" s="43">
        <f>VLOOKUP(A2,'APPENDIX A'!$A$2:'APPENDIX A'!$E$524,2,0)</f>
        <v>1</v>
      </c>
      <c r="E2" s="43">
        <f>IF(C2=0, 0,IF(D2=0,0,120+167+D2*(C2+37)))</f>
        <v>2124</v>
      </c>
      <c r="F2" s="43">
        <f>E2/3600</f>
        <v>0.59</v>
      </c>
      <c r="G2" s="43">
        <f>VLOOKUP(A2,'APPENDIX A'!$A$2:'APPENDIX A'!$E$524,5,0)</f>
        <v>300</v>
      </c>
      <c r="H2" s="43">
        <f>VLOOKUP(A2,'APPENDIX A'!$A$2:'APPENDIX A'!$E$524,4,0)</f>
        <v>0</v>
      </c>
      <c r="I2" s="43">
        <f>H2*(180+2*G2)</f>
        <v>0</v>
      </c>
      <c r="J2" s="43">
        <f>I2/3600</f>
        <v>0</v>
      </c>
      <c r="K2" s="44">
        <f>'Summary MARCH 2019'!G9</f>
        <v>0.84195601851851853</v>
      </c>
      <c r="L2" s="44">
        <f>TIME(U2,V2,0)</f>
        <v>0.86597222222222225</v>
      </c>
      <c r="M2" s="45" t="str">
        <f>VLOOKUP(A2,'APPENDIX C'!$A$2:'APPENDIX C'!$B$486,2,0)</f>
        <v>NOTE_47</v>
      </c>
      <c r="N2" s="46">
        <f>IF(MID(A2,1,2)="MP",0,IF(MID(A2,1,1)="M",F2,IF(A2="GATO01",F2/4,0)))</f>
        <v>0</v>
      </c>
      <c r="O2" s="46">
        <f>IF(MID(A2,1,2)="KP",F2,IF(A2="GATO01",(F2)/4,0))</f>
        <v>0</v>
      </c>
      <c r="P2" s="46">
        <f>IF(MID(A2,1,2)="SC",MAX(F2,J2),0)</f>
        <v>0</v>
      </c>
      <c r="Q2" s="46">
        <f>IF(MID(A2,1,2)="YO",MAX(F2,J2),0)</f>
        <v>0.59</v>
      </c>
      <c r="R2" s="46">
        <f>IF(MID(A2,1,2)="AT",MAX(F2,J2),0)</f>
        <v>0</v>
      </c>
      <c r="S2" s="46">
        <f>IF(MID(A2,1,2)="GT",F2,0)</f>
        <v>0</v>
      </c>
      <c r="T2" s="46">
        <f t="shared" ref="T2:T16" si="0">IF(F2&lt;J2,HOUR(K2)+(MINUTE(K2)+(I2)/60)/60,HOUR(K2)+(MINUTE(K2)+(E2)/60)/60)</f>
        <v>20.79</v>
      </c>
      <c r="U2" s="43">
        <f>INT(T2)</f>
        <v>20</v>
      </c>
      <c r="V2" s="43">
        <f>ROUND(((T2-U2)*60),0)</f>
        <v>47</v>
      </c>
    </row>
    <row r="3" spans="1:22" x14ac:dyDescent="0.2">
      <c r="A3" s="49" t="s">
        <v>709</v>
      </c>
      <c r="B3" s="43" t="str">
        <f t="shared" ref="B3:B16" si="1">IF(F3=0, IF(J3=0,"NONE","GIANO-B"),IF(J3=0,"HARPS-N","GIARPS"))</f>
        <v>HARPS-N</v>
      </c>
      <c r="C3" s="43">
        <f>VLOOKUP(A3,'APPENDIX A'!$A$2:'APPENDIX A'!$E$524,3,0)</f>
        <v>1200</v>
      </c>
      <c r="D3" s="43">
        <f>VLOOKUP(A3,'APPENDIX A'!$A$2:'APPENDIX A'!$E$524,2,0)</f>
        <v>1</v>
      </c>
      <c r="E3" s="43">
        <f t="shared" ref="E3:E16" si="2">IF(C3=0, 0,IF(D3=0,0,120+167+D3*(C3+37)))</f>
        <v>1524</v>
      </c>
      <c r="F3" s="43">
        <f t="shared" ref="F3:F16" si="3">E3/3600</f>
        <v>0.42333333333333334</v>
      </c>
      <c r="G3" s="43">
        <f>VLOOKUP(A3,'APPENDIX A'!$A$2:'APPENDIX A'!$E$524,5,0)</f>
        <v>300</v>
      </c>
      <c r="H3" s="43">
        <f>VLOOKUP(A3,'APPENDIX A'!$A$2:'APPENDIX A'!$E$524,4,0)</f>
        <v>0</v>
      </c>
      <c r="I3" s="43">
        <f t="shared" ref="I3:I16" si="4">H3*(180+2*G3)</f>
        <v>0</v>
      </c>
      <c r="J3" s="43">
        <f t="shared" ref="J3:J16" si="5">I3/3600</f>
        <v>0</v>
      </c>
      <c r="K3" s="44">
        <f>L2</f>
        <v>0.86597222222222225</v>
      </c>
      <c r="L3" s="44">
        <f t="shared" ref="L3:L16" si="6">TIME(U3,V3,0)</f>
        <v>0.8833333333333333</v>
      </c>
      <c r="M3" s="45" t="e">
        <f>VLOOKUP(A3,'APPENDIX C'!$A$2:'APPENDIX C'!$B$486,2,0)</f>
        <v>#N/A</v>
      </c>
      <c r="N3" s="46">
        <f t="shared" ref="N3:N16" si="7">IF(MID(A3,1,2)="MP",0,IF(MID(A3,1,1)="M",F3,IF(A3="GATO01",F3/4,0)))</f>
        <v>0</v>
      </c>
      <c r="O3" s="46">
        <f t="shared" ref="O3:O16" si="8">IF(MID(A3,1,2)="KP",F3,IF(A3="GATO01",(F3)/4,0))</f>
        <v>0</v>
      </c>
      <c r="P3" s="46">
        <f t="shared" ref="P3:P16" si="9">IF(MID(A3,1,2)="SC",MAX(F3,J3),0)</f>
        <v>0</v>
      </c>
      <c r="Q3" s="46">
        <f t="shared" ref="Q3:Q16" si="10">IF(MID(A3,1,2)="YO",MAX(F3,J3),0)</f>
        <v>0.42333333333333334</v>
      </c>
      <c r="R3" s="46">
        <f t="shared" ref="R3:R16" si="11">IF(MID(A3,1,2)="AT",MAX(F3,J3),0)</f>
        <v>0</v>
      </c>
      <c r="S3" s="46">
        <f t="shared" ref="S3:S16" si="12">IF(MID(A3,1,2)="GT",F3,0)</f>
        <v>0</v>
      </c>
      <c r="T3" s="46">
        <f t="shared" si="0"/>
        <v>21.206666666666667</v>
      </c>
      <c r="U3" s="43">
        <f t="shared" ref="U3:U16" si="13">INT(T3)</f>
        <v>21</v>
      </c>
      <c r="V3" s="43">
        <f t="shared" ref="V3:V16" si="14">ROUND(((T3-U3)*60),0)</f>
        <v>12</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16" si="15">L3</f>
        <v>0.8833333333333333</v>
      </c>
      <c r="L4" s="44">
        <f t="shared" si="6"/>
        <v>0.89722222222222225</v>
      </c>
      <c r="M4" s="45" t="str">
        <f>VLOOKUP(A4,'APPENDIX C'!$A$2:'APPENDIX C'!$B$486,2,0)</f>
        <v/>
      </c>
      <c r="N4" s="46">
        <f t="shared" si="7"/>
        <v>0</v>
      </c>
      <c r="O4" s="46">
        <f t="shared" si="8"/>
        <v>0</v>
      </c>
      <c r="P4" s="46">
        <f t="shared" si="9"/>
        <v>0</v>
      </c>
      <c r="Q4" s="46">
        <f t="shared" si="10"/>
        <v>0</v>
      </c>
      <c r="R4" s="46">
        <f t="shared" si="11"/>
        <v>0</v>
      </c>
      <c r="S4" s="46">
        <f t="shared" si="12"/>
        <v>0.34</v>
      </c>
      <c r="T4" s="46">
        <f t="shared" si="0"/>
        <v>21.54</v>
      </c>
      <c r="U4" s="43">
        <f t="shared" si="13"/>
        <v>21</v>
      </c>
      <c r="V4" s="43">
        <f t="shared" si="14"/>
        <v>32</v>
      </c>
    </row>
    <row r="5" spans="1:22"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0.89722222222222225</v>
      </c>
      <c r="L5" s="44">
        <f t="shared" si="6"/>
        <v>0.91111111111111109</v>
      </c>
      <c r="M5" s="45" t="str">
        <f>VLOOKUP(A5,'APPENDIX C'!$A$2:'APPENDIX C'!$B$486,2,0)</f>
        <v/>
      </c>
      <c r="N5" s="46">
        <f t="shared" si="7"/>
        <v>0</v>
      </c>
      <c r="O5" s="46">
        <f t="shared" si="8"/>
        <v>0</v>
      </c>
      <c r="P5" s="46">
        <f t="shared" si="9"/>
        <v>0</v>
      </c>
      <c r="Q5" s="46">
        <f t="shared" si="10"/>
        <v>0</v>
      </c>
      <c r="R5" s="46">
        <f t="shared" si="11"/>
        <v>0</v>
      </c>
      <c r="S5" s="46">
        <f t="shared" si="12"/>
        <v>0.34</v>
      </c>
      <c r="T5" s="46">
        <f t="shared" si="0"/>
        <v>21.873333333333335</v>
      </c>
      <c r="U5" s="43">
        <f t="shared" si="13"/>
        <v>21</v>
      </c>
      <c r="V5" s="43">
        <f t="shared" si="14"/>
        <v>52</v>
      </c>
    </row>
    <row r="6" spans="1:22"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0.91111111111111109</v>
      </c>
      <c r="L6" s="44">
        <f t="shared" si="6"/>
        <v>0.92499999999999993</v>
      </c>
      <c r="M6" s="45" t="str">
        <f>VLOOKUP(A6,'APPENDIX C'!$A$2:'APPENDIX C'!$B$486,2,0)</f>
        <v/>
      </c>
      <c r="N6" s="46">
        <f t="shared" si="7"/>
        <v>0</v>
      </c>
      <c r="O6" s="46">
        <f t="shared" si="8"/>
        <v>0</v>
      </c>
      <c r="P6" s="46">
        <f t="shared" si="9"/>
        <v>0</v>
      </c>
      <c r="Q6" s="46">
        <f t="shared" si="10"/>
        <v>0</v>
      </c>
      <c r="R6" s="46">
        <f t="shared" si="11"/>
        <v>0</v>
      </c>
      <c r="S6" s="46">
        <f t="shared" si="12"/>
        <v>0.34</v>
      </c>
      <c r="T6" s="46">
        <f t="shared" si="0"/>
        <v>22.206666666666667</v>
      </c>
      <c r="U6" s="43">
        <f t="shared" si="13"/>
        <v>22</v>
      </c>
      <c r="V6" s="43">
        <f t="shared" si="14"/>
        <v>12</v>
      </c>
    </row>
    <row r="7" spans="1:22" x14ac:dyDescent="0.2">
      <c r="A7" s="50" t="s">
        <v>547</v>
      </c>
      <c r="B7" s="43" t="str">
        <f t="shared" si="1"/>
        <v>HARPS-N</v>
      </c>
      <c r="C7" s="43">
        <f>VLOOKUP(A7,'APPENDIX A'!$A$2:'APPENDIX A'!$E$524,3,0)</f>
        <v>900</v>
      </c>
      <c r="D7" s="43">
        <f>VLOOKUP(A7,'APPENDIX A'!$A$2:'APPENDIX A'!$E$524,2,0)</f>
        <v>1</v>
      </c>
      <c r="E7" s="43">
        <f t="shared" si="2"/>
        <v>1224</v>
      </c>
      <c r="F7" s="43">
        <f t="shared" si="3"/>
        <v>0.34</v>
      </c>
      <c r="G7" s="43">
        <f>VLOOKUP(A7,'APPENDIX A'!$A$2:'APPENDIX A'!$E$524,5,0)</f>
        <v>0</v>
      </c>
      <c r="H7" s="43">
        <f>VLOOKUP(A7,'APPENDIX A'!$A$2:'APPENDIX A'!$E$524,4,0)</f>
        <v>0</v>
      </c>
      <c r="I7" s="43">
        <f t="shared" si="4"/>
        <v>0</v>
      </c>
      <c r="J7" s="43">
        <f t="shared" si="5"/>
        <v>0</v>
      </c>
      <c r="K7" s="44">
        <f t="shared" si="15"/>
        <v>0.92499999999999993</v>
      </c>
      <c r="L7" s="44">
        <f t="shared" si="6"/>
        <v>0.93888888888888899</v>
      </c>
      <c r="M7" s="45" t="str">
        <f>VLOOKUP(A7,'APPENDIX C'!$A$2:'APPENDIX C'!$B$486,2,0)</f>
        <v/>
      </c>
      <c r="N7" s="46">
        <f t="shared" si="7"/>
        <v>0</v>
      </c>
      <c r="O7" s="46">
        <f t="shared" si="8"/>
        <v>0</v>
      </c>
      <c r="P7" s="46">
        <f t="shared" si="9"/>
        <v>0</v>
      </c>
      <c r="Q7" s="46">
        <f t="shared" si="10"/>
        <v>0</v>
      </c>
      <c r="R7" s="46">
        <f t="shared" si="11"/>
        <v>0</v>
      </c>
      <c r="S7" s="46">
        <f t="shared" si="12"/>
        <v>0.34</v>
      </c>
      <c r="T7" s="46">
        <f t="shared" si="0"/>
        <v>22.54</v>
      </c>
      <c r="U7" s="43">
        <f t="shared" si="13"/>
        <v>22</v>
      </c>
      <c r="V7" s="43">
        <f t="shared" si="14"/>
        <v>32</v>
      </c>
    </row>
    <row r="8" spans="1:22" x14ac:dyDescent="0.2">
      <c r="A8" s="50" t="s">
        <v>547</v>
      </c>
      <c r="B8" s="43" t="str">
        <f t="shared" si="1"/>
        <v>HARPS-N</v>
      </c>
      <c r="C8" s="43">
        <f>VLOOKUP(A8,'APPENDIX A'!$A$2:'APPENDIX A'!$E$524,3,0)</f>
        <v>900</v>
      </c>
      <c r="D8" s="43">
        <f>VLOOKUP(A8,'APPENDIX A'!$A$2:'APPENDIX A'!$E$524,2,0)</f>
        <v>1</v>
      </c>
      <c r="E8" s="43">
        <f t="shared" si="2"/>
        <v>1224</v>
      </c>
      <c r="F8" s="43">
        <f t="shared" si="3"/>
        <v>0.34</v>
      </c>
      <c r="G8" s="43">
        <f>VLOOKUP(A8,'APPENDIX A'!$A$2:'APPENDIX A'!$E$524,5,0)</f>
        <v>0</v>
      </c>
      <c r="H8" s="43">
        <f>VLOOKUP(A8,'APPENDIX A'!$A$2:'APPENDIX A'!$E$524,4,0)</f>
        <v>0</v>
      </c>
      <c r="I8" s="43">
        <f t="shared" si="4"/>
        <v>0</v>
      </c>
      <c r="J8" s="43">
        <f t="shared" si="5"/>
        <v>0</v>
      </c>
      <c r="K8" s="44">
        <f t="shared" si="15"/>
        <v>0.93888888888888899</v>
      </c>
      <c r="L8" s="44">
        <f t="shared" si="6"/>
        <v>0.95277777777777783</v>
      </c>
      <c r="M8" s="45" t="str">
        <f>VLOOKUP(A8,'APPENDIX C'!$A$2:'APPENDIX C'!$B$486,2,0)</f>
        <v/>
      </c>
      <c r="N8" s="46">
        <f t="shared" si="7"/>
        <v>0</v>
      </c>
      <c r="O8" s="46">
        <f t="shared" si="8"/>
        <v>0</v>
      </c>
      <c r="P8" s="46">
        <f t="shared" si="9"/>
        <v>0</v>
      </c>
      <c r="Q8" s="46">
        <f t="shared" si="10"/>
        <v>0</v>
      </c>
      <c r="R8" s="46">
        <f t="shared" si="11"/>
        <v>0</v>
      </c>
      <c r="S8" s="46">
        <f t="shared" si="12"/>
        <v>0.34</v>
      </c>
      <c r="T8" s="46">
        <f t="shared" si="0"/>
        <v>22.873333333333335</v>
      </c>
      <c r="U8" s="43">
        <f t="shared" si="13"/>
        <v>22</v>
      </c>
      <c r="V8" s="43">
        <f t="shared" si="14"/>
        <v>52</v>
      </c>
    </row>
    <row r="9" spans="1:22" x14ac:dyDescent="0.2">
      <c r="A9" s="50" t="s">
        <v>547</v>
      </c>
      <c r="B9" s="43" t="str">
        <f t="shared" si="1"/>
        <v>HARPS-N</v>
      </c>
      <c r="C9" s="43">
        <f>VLOOKUP(A9,'APPENDIX A'!$A$2:'APPENDIX A'!$E$524,3,0)</f>
        <v>900</v>
      </c>
      <c r="D9" s="43">
        <f>VLOOKUP(A9,'APPENDIX A'!$A$2:'APPENDIX A'!$E$524,2,0)</f>
        <v>1</v>
      </c>
      <c r="E9" s="43">
        <f t="shared" si="2"/>
        <v>1224</v>
      </c>
      <c r="F9" s="43">
        <f t="shared" si="3"/>
        <v>0.34</v>
      </c>
      <c r="G9" s="43">
        <f>VLOOKUP(A9,'APPENDIX A'!$A$2:'APPENDIX A'!$E$524,5,0)</f>
        <v>0</v>
      </c>
      <c r="H9" s="43">
        <f>VLOOKUP(A9,'APPENDIX A'!$A$2:'APPENDIX A'!$E$524,4,0)</f>
        <v>0</v>
      </c>
      <c r="I9" s="43">
        <f t="shared" si="4"/>
        <v>0</v>
      </c>
      <c r="J9" s="43">
        <f t="shared" si="5"/>
        <v>0</v>
      </c>
      <c r="K9" s="44">
        <f t="shared" si="15"/>
        <v>0.95277777777777783</v>
      </c>
      <c r="L9" s="44">
        <f t="shared" si="6"/>
        <v>0.96666666666666667</v>
      </c>
      <c r="M9" s="45" t="str">
        <f>VLOOKUP(A9,'APPENDIX C'!$A$2:'APPENDIX C'!$B$486,2,0)</f>
        <v/>
      </c>
      <c r="N9" s="46">
        <f t="shared" si="7"/>
        <v>0</v>
      </c>
      <c r="O9" s="46">
        <f t="shared" si="8"/>
        <v>0</v>
      </c>
      <c r="P9" s="46">
        <f t="shared" si="9"/>
        <v>0</v>
      </c>
      <c r="Q9" s="46">
        <f t="shared" si="10"/>
        <v>0</v>
      </c>
      <c r="R9" s="46">
        <f t="shared" si="11"/>
        <v>0</v>
      </c>
      <c r="S9" s="46">
        <f t="shared" si="12"/>
        <v>0.34</v>
      </c>
      <c r="T9" s="46">
        <f t="shared" si="0"/>
        <v>23.206666666666667</v>
      </c>
      <c r="U9" s="43">
        <f t="shared" si="13"/>
        <v>23</v>
      </c>
      <c r="V9" s="43">
        <f t="shared" si="14"/>
        <v>12</v>
      </c>
    </row>
    <row r="10" spans="1:22" x14ac:dyDescent="0.2">
      <c r="A10" s="50" t="s">
        <v>547</v>
      </c>
      <c r="B10" s="43" t="str">
        <f t="shared" si="1"/>
        <v>HARPS-N</v>
      </c>
      <c r="C10" s="43">
        <f>VLOOKUP(A10,'APPENDIX A'!$A$2:'APPENDIX A'!$E$524,3,0)</f>
        <v>900</v>
      </c>
      <c r="D10" s="43">
        <f>VLOOKUP(A10,'APPENDIX A'!$A$2:'APPENDIX A'!$E$524,2,0)</f>
        <v>1</v>
      </c>
      <c r="E10" s="43">
        <f t="shared" si="2"/>
        <v>1224</v>
      </c>
      <c r="F10" s="43">
        <f t="shared" si="3"/>
        <v>0.34</v>
      </c>
      <c r="G10" s="43">
        <f>VLOOKUP(A10,'APPENDIX A'!$A$2:'APPENDIX A'!$E$524,5,0)</f>
        <v>0</v>
      </c>
      <c r="H10" s="43">
        <f>VLOOKUP(A10,'APPENDIX A'!$A$2:'APPENDIX A'!$E$524,4,0)</f>
        <v>0</v>
      </c>
      <c r="I10" s="43">
        <f t="shared" si="4"/>
        <v>0</v>
      </c>
      <c r="J10" s="43">
        <f t="shared" si="5"/>
        <v>0</v>
      </c>
      <c r="K10" s="44">
        <f t="shared" si="15"/>
        <v>0.96666666666666667</v>
      </c>
      <c r="L10" s="44">
        <f t="shared" si="6"/>
        <v>0.98055555555555562</v>
      </c>
      <c r="M10" s="45" t="str">
        <f>VLOOKUP(A10,'APPENDIX C'!$A$2:'APPENDIX C'!$B$486,2,0)</f>
        <v/>
      </c>
      <c r="N10" s="46">
        <f t="shared" si="7"/>
        <v>0</v>
      </c>
      <c r="O10" s="46">
        <f t="shared" si="8"/>
        <v>0</v>
      </c>
      <c r="P10" s="46">
        <f t="shared" si="9"/>
        <v>0</v>
      </c>
      <c r="Q10" s="46">
        <f t="shared" si="10"/>
        <v>0</v>
      </c>
      <c r="R10" s="46">
        <f t="shared" si="11"/>
        <v>0</v>
      </c>
      <c r="S10" s="46">
        <f t="shared" si="12"/>
        <v>0.34</v>
      </c>
      <c r="T10" s="46">
        <f t="shared" si="0"/>
        <v>23.54</v>
      </c>
      <c r="U10" s="43">
        <f t="shared" si="13"/>
        <v>23</v>
      </c>
      <c r="V10" s="43">
        <f t="shared" si="14"/>
        <v>32</v>
      </c>
    </row>
    <row r="11" spans="1:22" x14ac:dyDescent="0.2">
      <c r="A11" s="50" t="s">
        <v>547</v>
      </c>
      <c r="B11" s="43" t="str">
        <f t="shared" si="1"/>
        <v>HARPS-N</v>
      </c>
      <c r="C11" s="43">
        <f>VLOOKUP(A11,'APPENDIX A'!$A$2:'APPENDIX A'!$E$524,3,0)</f>
        <v>900</v>
      </c>
      <c r="D11" s="43">
        <f>VLOOKUP(A11,'APPENDIX A'!$A$2:'APPENDIX A'!$E$524,2,0)</f>
        <v>1</v>
      </c>
      <c r="E11" s="43">
        <f t="shared" si="2"/>
        <v>1224</v>
      </c>
      <c r="F11" s="43">
        <f t="shared" si="3"/>
        <v>0.34</v>
      </c>
      <c r="G11" s="43">
        <f>VLOOKUP(A11,'APPENDIX A'!$A$2:'APPENDIX A'!$E$524,5,0)</f>
        <v>0</v>
      </c>
      <c r="H11" s="43">
        <f>VLOOKUP(A11,'APPENDIX A'!$A$2:'APPENDIX A'!$E$524,4,0)</f>
        <v>0</v>
      </c>
      <c r="I11" s="43">
        <f t="shared" si="4"/>
        <v>0</v>
      </c>
      <c r="J11" s="43">
        <f t="shared" si="5"/>
        <v>0</v>
      </c>
      <c r="K11" s="44">
        <f t="shared" si="15"/>
        <v>0.98055555555555562</v>
      </c>
      <c r="L11" s="44">
        <f t="shared" si="6"/>
        <v>0.99444444444444446</v>
      </c>
      <c r="M11" s="45" t="str">
        <f>VLOOKUP(A11,'APPENDIX C'!$A$2:'APPENDIX C'!$B$486,2,0)</f>
        <v/>
      </c>
      <c r="N11" s="46">
        <f t="shared" si="7"/>
        <v>0</v>
      </c>
      <c r="O11" s="46">
        <f t="shared" si="8"/>
        <v>0</v>
      </c>
      <c r="P11" s="46">
        <f t="shared" si="9"/>
        <v>0</v>
      </c>
      <c r="Q11" s="46">
        <f t="shared" si="10"/>
        <v>0</v>
      </c>
      <c r="R11" s="46">
        <f t="shared" si="11"/>
        <v>0</v>
      </c>
      <c r="S11" s="46">
        <f t="shared" si="12"/>
        <v>0.34</v>
      </c>
      <c r="T11" s="46">
        <f t="shared" si="0"/>
        <v>23.873333333333335</v>
      </c>
      <c r="U11" s="43">
        <f t="shared" si="13"/>
        <v>23</v>
      </c>
      <c r="V11" s="43">
        <f t="shared" si="14"/>
        <v>52</v>
      </c>
    </row>
    <row r="12" spans="1:22" x14ac:dyDescent="0.2">
      <c r="A12" s="50" t="s">
        <v>547</v>
      </c>
      <c r="B12" s="43" t="str">
        <f t="shared" si="1"/>
        <v>HARPS-N</v>
      </c>
      <c r="C12" s="43">
        <f>VLOOKUP(A12,'APPENDIX A'!$A$2:'APPENDIX A'!$E$524,3,0)</f>
        <v>900</v>
      </c>
      <c r="D12" s="43">
        <f>VLOOKUP(A12,'APPENDIX A'!$A$2:'APPENDIX A'!$E$524,2,0)</f>
        <v>1</v>
      </c>
      <c r="E12" s="43">
        <f t="shared" si="2"/>
        <v>1224</v>
      </c>
      <c r="F12" s="43">
        <f t="shared" si="3"/>
        <v>0.34</v>
      </c>
      <c r="G12" s="43">
        <f>VLOOKUP(A12,'APPENDIX A'!$A$2:'APPENDIX A'!$E$524,5,0)</f>
        <v>0</v>
      </c>
      <c r="H12" s="43">
        <f>VLOOKUP(A12,'APPENDIX A'!$A$2:'APPENDIX A'!$E$524,4,0)</f>
        <v>0</v>
      </c>
      <c r="I12" s="43">
        <f t="shared" si="4"/>
        <v>0</v>
      </c>
      <c r="J12" s="43">
        <f t="shared" si="5"/>
        <v>0</v>
      </c>
      <c r="K12" s="44">
        <f t="shared" si="15"/>
        <v>0.99444444444444446</v>
      </c>
      <c r="L12" s="44">
        <f t="shared" si="6"/>
        <v>8.3333333333333037E-3</v>
      </c>
      <c r="M12" s="45" t="str">
        <f>VLOOKUP(A12,'APPENDIX C'!$A$2:'APPENDIX C'!$B$486,2,0)</f>
        <v/>
      </c>
      <c r="N12" s="46">
        <f t="shared" si="7"/>
        <v>0</v>
      </c>
      <c r="O12" s="46">
        <f t="shared" si="8"/>
        <v>0</v>
      </c>
      <c r="P12" s="46">
        <f t="shared" si="9"/>
        <v>0</v>
      </c>
      <c r="Q12" s="46">
        <f t="shared" si="10"/>
        <v>0</v>
      </c>
      <c r="R12" s="46">
        <f t="shared" si="11"/>
        <v>0</v>
      </c>
      <c r="S12" s="46">
        <f t="shared" si="12"/>
        <v>0.34</v>
      </c>
      <c r="T12" s="46">
        <f t="shared" si="0"/>
        <v>24.206666666666667</v>
      </c>
      <c r="U12" s="43">
        <f t="shared" si="13"/>
        <v>24</v>
      </c>
      <c r="V12" s="43">
        <f t="shared" si="14"/>
        <v>12</v>
      </c>
    </row>
    <row r="13" spans="1:22" x14ac:dyDescent="0.2">
      <c r="A13" s="49" t="s">
        <v>342</v>
      </c>
      <c r="B13" s="43" t="str">
        <f t="shared" si="1"/>
        <v>HARPS-N</v>
      </c>
      <c r="C13" s="43">
        <f>VLOOKUP(A13,'APPENDIX A'!$A$2:'APPENDIX A'!$E$524,3,0)</f>
        <v>900</v>
      </c>
      <c r="D13" s="43">
        <f>VLOOKUP(A13,'APPENDIX A'!$A$2:'APPENDIX A'!$E$524,2,0)</f>
        <v>1</v>
      </c>
      <c r="E13" s="43">
        <f t="shared" si="2"/>
        <v>1224</v>
      </c>
      <c r="F13" s="43">
        <f t="shared" si="3"/>
        <v>0.34</v>
      </c>
      <c r="G13" s="43">
        <f>VLOOKUP(A13,'APPENDIX A'!$A$2:'APPENDIX A'!$E$524,5,0)</f>
        <v>0</v>
      </c>
      <c r="H13" s="43">
        <f>VLOOKUP(A13,'APPENDIX A'!$A$2:'APPENDIX A'!$E$524,4,0)</f>
        <v>0</v>
      </c>
      <c r="I13" s="43">
        <f t="shared" si="4"/>
        <v>0</v>
      </c>
      <c r="J13" s="43">
        <f t="shared" si="5"/>
        <v>0</v>
      </c>
      <c r="K13" s="44">
        <f t="shared" si="15"/>
        <v>8.3333333333333037E-3</v>
      </c>
      <c r="L13" s="44">
        <f t="shared" si="6"/>
        <v>2.2222222222222223E-2</v>
      </c>
      <c r="M13" s="45" t="str">
        <f>VLOOKUP(A13,'APPENDIX C'!$A$2:'APPENDIX C'!$B$486,2,0)</f>
        <v xml:space="preserve"> </v>
      </c>
      <c r="N13" s="46">
        <f t="shared" si="7"/>
        <v>0</v>
      </c>
      <c r="O13" s="46">
        <f t="shared" si="8"/>
        <v>0</v>
      </c>
      <c r="P13" s="46">
        <f t="shared" si="9"/>
        <v>0</v>
      </c>
      <c r="Q13" s="46">
        <f t="shared" si="10"/>
        <v>0</v>
      </c>
      <c r="R13" s="46">
        <f t="shared" si="11"/>
        <v>0</v>
      </c>
      <c r="S13" s="46">
        <f t="shared" si="12"/>
        <v>0</v>
      </c>
      <c r="T13" s="46">
        <f t="shared" si="0"/>
        <v>0.53999999999999992</v>
      </c>
      <c r="U13" s="43">
        <f t="shared" si="13"/>
        <v>0</v>
      </c>
      <c r="V13" s="43">
        <f t="shared" si="14"/>
        <v>32</v>
      </c>
    </row>
    <row r="14" spans="1:22" x14ac:dyDescent="0.2">
      <c r="A14" s="49" t="s">
        <v>564</v>
      </c>
      <c r="B14" s="43" t="str">
        <f t="shared" si="1"/>
        <v>GIARPS</v>
      </c>
      <c r="C14" s="43">
        <f>VLOOKUP(A14,'APPENDIX A'!$A$2:'APPENDIX A'!$E$524,3,0)</f>
        <v>180</v>
      </c>
      <c r="D14" s="43">
        <f>VLOOKUP(A14,'APPENDIX A'!$A$2:'APPENDIX A'!$E$524,2,0)</f>
        <v>3</v>
      </c>
      <c r="E14" s="43">
        <f t="shared" si="2"/>
        <v>938</v>
      </c>
      <c r="F14" s="43">
        <f t="shared" si="3"/>
        <v>0.26055555555555554</v>
      </c>
      <c r="G14" s="43">
        <f>VLOOKUP(A14,'APPENDIX A'!$A$2:'APPENDIX A'!$E$524,5,0)</f>
        <v>300</v>
      </c>
      <c r="H14" s="43">
        <f>VLOOKUP(A14,'APPENDIX A'!$A$2:'APPENDIX A'!$E$524,4,0)</f>
        <v>1</v>
      </c>
      <c r="I14" s="43">
        <f t="shared" si="4"/>
        <v>780</v>
      </c>
      <c r="J14" s="43">
        <f t="shared" si="5"/>
        <v>0.21666666666666667</v>
      </c>
      <c r="K14" s="44">
        <f t="shared" si="15"/>
        <v>2.2222222222222223E-2</v>
      </c>
      <c r="L14" s="44">
        <f t="shared" si="6"/>
        <v>3.3333333333333333E-2</v>
      </c>
      <c r="M14" s="45" t="str">
        <f>VLOOKUP(A14,'APPENDIX C'!$A$2:'APPENDIX C'!$B$486,2,0)</f>
        <v xml:space="preserve"> </v>
      </c>
      <c r="N14" s="46">
        <f t="shared" si="7"/>
        <v>0</v>
      </c>
      <c r="O14" s="46">
        <f t="shared" si="8"/>
        <v>0</v>
      </c>
      <c r="P14" s="46">
        <f t="shared" si="9"/>
        <v>0</v>
      </c>
      <c r="Q14" s="46">
        <f t="shared" si="10"/>
        <v>0.26055555555555554</v>
      </c>
      <c r="R14" s="46">
        <f t="shared" si="11"/>
        <v>0</v>
      </c>
      <c r="S14" s="46">
        <f t="shared" si="12"/>
        <v>0</v>
      </c>
      <c r="T14" s="46">
        <f t="shared" si="0"/>
        <v>0.79388888888888887</v>
      </c>
      <c r="U14" s="43">
        <f t="shared" si="13"/>
        <v>0</v>
      </c>
      <c r="V14" s="43">
        <f t="shared" si="14"/>
        <v>48</v>
      </c>
    </row>
    <row r="15" spans="1:22" x14ac:dyDescent="0.2">
      <c r="A15" s="49" t="s">
        <v>692</v>
      </c>
      <c r="B15" s="43" t="str">
        <f t="shared" si="1"/>
        <v>HARPS-N</v>
      </c>
      <c r="C15" s="43">
        <f>VLOOKUP(A15,'APPENDIX A'!$A$2:'APPENDIX A'!$E$524,3,0)</f>
        <v>1200</v>
      </c>
      <c r="D15" s="43">
        <f>VLOOKUP(A15,'APPENDIX A'!$A$2:'APPENDIX A'!$E$524,2,0)</f>
        <v>1</v>
      </c>
      <c r="E15" s="43">
        <f t="shared" si="2"/>
        <v>1524</v>
      </c>
      <c r="F15" s="43">
        <f t="shared" si="3"/>
        <v>0.42333333333333334</v>
      </c>
      <c r="G15" s="43">
        <f>VLOOKUP(A15,'APPENDIX A'!$A$2:'APPENDIX A'!$E$524,5,0)</f>
        <v>300</v>
      </c>
      <c r="H15" s="43">
        <f>VLOOKUP(A15,'APPENDIX A'!$A$2:'APPENDIX A'!$E$524,4,0)</f>
        <v>0</v>
      </c>
      <c r="I15" s="43">
        <f t="shared" si="4"/>
        <v>0</v>
      </c>
      <c r="J15" s="43">
        <f t="shared" si="5"/>
        <v>0</v>
      </c>
      <c r="K15" s="44">
        <f t="shared" si="15"/>
        <v>3.3333333333333333E-2</v>
      </c>
      <c r="L15" s="44">
        <f t="shared" si="6"/>
        <v>5.0694444444444452E-2</v>
      </c>
      <c r="M15" s="45" t="str">
        <f>VLOOKUP(A15,'APPENDIX C'!$A$2:'APPENDIX C'!$B$486,2,0)</f>
        <v xml:space="preserve"> </v>
      </c>
      <c r="N15" s="46">
        <f t="shared" si="7"/>
        <v>0</v>
      </c>
      <c r="O15" s="46">
        <f t="shared" si="8"/>
        <v>0</v>
      </c>
      <c r="P15" s="46">
        <f t="shared" si="9"/>
        <v>0</v>
      </c>
      <c r="Q15" s="46">
        <f t="shared" si="10"/>
        <v>0.42333333333333334</v>
      </c>
      <c r="R15" s="46">
        <f t="shared" si="11"/>
        <v>0</v>
      </c>
      <c r="S15" s="46">
        <f t="shared" si="12"/>
        <v>0</v>
      </c>
      <c r="T15" s="46">
        <f t="shared" si="0"/>
        <v>1.2233333333333334</v>
      </c>
      <c r="U15" s="43">
        <f t="shared" si="13"/>
        <v>1</v>
      </c>
      <c r="V15" s="43">
        <f t="shared" si="14"/>
        <v>13</v>
      </c>
    </row>
    <row r="16" spans="1:22" x14ac:dyDescent="0.2">
      <c r="A16" s="50" t="s">
        <v>683</v>
      </c>
      <c r="B16" s="43" t="str">
        <f t="shared" si="1"/>
        <v>HARPS-N</v>
      </c>
      <c r="C16" s="43">
        <f>VLOOKUP(A16,'APPENDIX A'!$A$2:'APPENDIX A'!$E$524,3,0)</f>
        <v>1800</v>
      </c>
      <c r="D16" s="43">
        <f>VLOOKUP(A16,'APPENDIX A'!$A$2:'APPENDIX A'!$E$524,2,0)</f>
        <v>1</v>
      </c>
      <c r="E16" s="43">
        <f t="shared" si="2"/>
        <v>2124</v>
      </c>
      <c r="F16" s="43">
        <f t="shared" si="3"/>
        <v>0.59</v>
      </c>
      <c r="G16" s="43">
        <f>VLOOKUP(A16,'APPENDIX A'!$A$2:'APPENDIX A'!$E$524,5,0)</f>
        <v>300</v>
      </c>
      <c r="H16" s="43">
        <f>VLOOKUP(A16,'APPENDIX A'!$A$2:'APPENDIX A'!$E$524,4,0)</f>
        <v>0</v>
      </c>
      <c r="I16" s="43">
        <f t="shared" si="4"/>
        <v>0</v>
      </c>
      <c r="J16" s="43">
        <f t="shared" si="5"/>
        <v>0</v>
      </c>
      <c r="K16" s="44">
        <f t="shared" si="15"/>
        <v>5.0694444444444452E-2</v>
      </c>
      <c r="L16" s="44">
        <f t="shared" si="6"/>
        <v>7.4999999999999997E-2</v>
      </c>
      <c r="M16" s="45" t="str">
        <f>VLOOKUP(A16,'APPENDIX C'!$A$2:'APPENDIX C'!$B$486,2,0)</f>
        <v xml:space="preserve"> </v>
      </c>
      <c r="N16" s="46">
        <f t="shared" si="7"/>
        <v>0</v>
      </c>
      <c r="O16" s="46">
        <f t="shared" si="8"/>
        <v>0</v>
      </c>
      <c r="P16" s="46">
        <f t="shared" si="9"/>
        <v>0</v>
      </c>
      <c r="Q16" s="46">
        <f t="shared" si="10"/>
        <v>0.59</v>
      </c>
      <c r="R16" s="46">
        <f t="shared" si="11"/>
        <v>0</v>
      </c>
      <c r="S16" s="46">
        <f t="shared" si="12"/>
        <v>0</v>
      </c>
      <c r="T16" s="46">
        <f t="shared" si="0"/>
        <v>1.8066666666666666</v>
      </c>
      <c r="U16" s="43">
        <f t="shared" si="13"/>
        <v>1</v>
      </c>
      <c r="V16" s="43">
        <f t="shared" si="14"/>
        <v>48</v>
      </c>
    </row>
    <row r="17" spans="1:22" x14ac:dyDescent="0.2">
      <c r="A17" s="50" t="s">
        <v>547</v>
      </c>
      <c r="B17" s="43" t="str">
        <f t="shared" ref="B17:B25" si="16">IF(F17=0, IF(J17=0,"NONE","GIANO-B"),IF(J17=0,"HARPS-N","GIARPS"))</f>
        <v>HARPS-N</v>
      </c>
      <c r="C17" s="43">
        <f>VLOOKUP(A17,'APPENDIX A'!$A$2:'APPENDIX A'!$E$524,3,0)</f>
        <v>900</v>
      </c>
      <c r="D17" s="43">
        <f>VLOOKUP(A17,'APPENDIX A'!$A$2:'APPENDIX A'!$E$524,2,0)</f>
        <v>1</v>
      </c>
      <c r="E17" s="43">
        <f t="shared" ref="E17:E25" si="17">IF(C17=0, 0,IF(D17=0,0,120+167+D17*(C17+37)))</f>
        <v>1224</v>
      </c>
      <c r="F17" s="43">
        <f t="shared" ref="F17:F25" si="18">E17/3600</f>
        <v>0.34</v>
      </c>
      <c r="G17" s="43">
        <f>VLOOKUP(A17,'APPENDIX A'!$A$2:'APPENDIX A'!$E$524,5,0)</f>
        <v>0</v>
      </c>
      <c r="H17" s="43">
        <f>VLOOKUP(A17,'APPENDIX A'!$A$2:'APPENDIX A'!$E$524,4,0)</f>
        <v>0</v>
      </c>
      <c r="I17" s="43">
        <f t="shared" ref="I17:I25" si="19">H17*(180+2*G17)</f>
        <v>0</v>
      </c>
      <c r="J17" s="43">
        <f t="shared" ref="J17:J25" si="20">I17/3600</f>
        <v>0</v>
      </c>
      <c r="K17" s="44">
        <f t="shared" ref="K17:K25" si="21">L16</f>
        <v>7.4999999999999997E-2</v>
      </c>
      <c r="L17" s="44">
        <f t="shared" ref="L17:L25" si="22">TIME(U17,V17,0)</f>
        <v>8.8888888888888892E-2</v>
      </c>
      <c r="M17" s="45" t="str">
        <f>VLOOKUP(A17,'APPENDIX C'!$A$2:'APPENDIX C'!$B$486,2,0)</f>
        <v/>
      </c>
      <c r="N17" s="46">
        <f t="shared" ref="N17:N25" si="23">IF(MID(A17,1,2)="MP",0,IF(MID(A17,1,1)="M",F17,IF(A17="GATO01",F17/4,0)))</f>
        <v>0</v>
      </c>
      <c r="O17" s="46">
        <f t="shared" ref="O17:O25" si="24">IF(MID(A17,1,2)="KP",F17,IF(A17="GATO01",(F17)/4,0))</f>
        <v>0</v>
      </c>
      <c r="P17" s="46">
        <f t="shared" ref="P17:P25" si="25">IF(MID(A17,1,2)="SC",MAX(F17,J17),0)</f>
        <v>0</v>
      </c>
      <c r="Q17" s="46">
        <f t="shared" ref="Q17:Q25" si="26">IF(MID(A17,1,2)="YO",MAX(F17,J17),0)</f>
        <v>0</v>
      </c>
      <c r="R17" s="46">
        <f t="shared" ref="R17:R25" si="27">IF(MID(A17,1,2)="AT",MAX(F17,J17),0)</f>
        <v>0</v>
      </c>
      <c r="S17" s="46">
        <f t="shared" ref="S17:S25" si="28">IF(MID(A17,1,2)="GT",F17,0)</f>
        <v>0.34</v>
      </c>
      <c r="T17" s="46">
        <f t="shared" ref="T17:T25" si="29">IF(F17&lt;J17,HOUR(K17)+(MINUTE(K17)+(I17)/60)/60,HOUR(K17)+(MINUTE(K17)+(E17)/60)/60)</f>
        <v>2.14</v>
      </c>
      <c r="U17" s="43">
        <f t="shared" ref="U17:U25" si="30">INT(T17)</f>
        <v>2</v>
      </c>
      <c r="V17" s="43">
        <f t="shared" ref="V17:V25" si="31">ROUND(((T17-U17)*60),0)</f>
        <v>8</v>
      </c>
    </row>
    <row r="18" spans="1:22" x14ac:dyDescent="0.2">
      <c r="A18" s="50" t="s">
        <v>547</v>
      </c>
      <c r="B18" s="43" t="str">
        <f t="shared" si="16"/>
        <v>HARPS-N</v>
      </c>
      <c r="C18" s="43">
        <f>VLOOKUP(A18,'APPENDIX A'!$A$2:'APPENDIX A'!$E$524,3,0)</f>
        <v>900</v>
      </c>
      <c r="D18" s="43">
        <f>VLOOKUP(A18,'APPENDIX A'!$A$2:'APPENDIX A'!$E$524,2,0)</f>
        <v>1</v>
      </c>
      <c r="E18" s="43">
        <f t="shared" si="17"/>
        <v>1224</v>
      </c>
      <c r="F18" s="43">
        <f t="shared" si="18"/>
        <v>0.34</v>
      </c>
      <c r="G18" s="43">
        <f>VLOOKUP(A18,'APPENDIX A'!$A$2:'APPENDIX A'!$E$524,5,0)</f>
        <v>0</v>
      </c>
      <c r="H18" s="43">
        <f>VLOOKUP(A18,'APPENDIX A'!$A$2:'APPENDIX A'!$E$524,4,0)</f>
        <v>0</v>
      </c>
      <c r="I18" s="43">
        <f t="shared" si="19"/>
        <v>0</v>
      </c>
      <c r="J18" s="43">
        <f t="shared" si="20"/>
        <v>0</v>
      </c>
      <c r="K18" s="44">
        <f t="shared" si="21"/>
        <v>8.8888888888888892E-2</v>
      </c>
      <c r="L18" s="44">
        <f t="shared" si="22"/>
        <v>0.10277777777777779</v>
      </c>
      <c r="M18" s="45" t="str">
        <f>VLOOKUP(A18,'APPENDIX C'!$A$2:'APPENDIX C'!$B$486,2,0)</f>
        <v/>
      </c>
      <c r="N18" s="46">
        <f t="shared" si="23"/>
        <v>0</v>
      </c>
      <c r="O18" s="46">
        <f t="shared" si="24"/>
        <v>0</v>
      </c>
      <c r="P18" s="46">
        <f t="shared" si="25"/>
        <v>0</v>
      </c>
      <c r="Q18" s="46">
        <f t="shared" si="26"/>
        <v>0</v>
      </c>
      <c r="R18" s="46">
        <f t="shared" si="27"/>
        <v>0</v>
      </c>
      <c r="S18" s="46">
        <f t="shared" si="28"/>
        <v>0.34</v>
      </c>
      <c r="T18" s="46">
        <f t="shared" si="29"/>
        <v>2.4733333333333332</v>
      </c>
      <c r="U18" s="43">
        <f t="shared" si="30"/>
        <v>2</v>
      </c>
      <c r="V18" s="43">
        <f t="shared" si="31"/>
        <v>28</v>
      </c>
    </row>
    <row r="19" spans="1:22" x14ac:dyDescent="0.2">
      <c r="A19" s="50" t="s">
        <v>547</v>
      </c>
      <c r="B19" s="43" t="str">
        <f t="shared" si="16"/>
        <v>HARPS-N</v>
      </c>
      <c r="C19" s="43">
        <f>VLOOKUP(A19,'APPENDIX A'!$A$2:'APPENDIX A'!$E$524,3,0)</f>
        <v>900</v>
      </c>
      <c r="D19" s="43">
        <f>VLOOKUP(A19,'APPENDIX A'!$A$2:'APPENDIX A'!$E$524,2,0)</f>
        <v>1</v>
      </c>
      <c r="E19" s="43">
        <f t="shared" si="17"/>
        <v>1224</v>
      </c>
      <c r="F19" s="43">
        <f t="shared" si="18"/>
        <v>0.34</v>
      </c>
      <c r="G19" s="43">
        <f>VLOOKUP(A19,'APPENDIX A'!$A$2:'APPENDIX A'!$E$524,5,0)</f>
        <v>0</v>
      </c>
      <c r="H19" s="43">
        <f>VLOOKUP(A19,'APPENDIX A'!$A$2:'APPENDIX A'!$E$524,4,0)</f>
        <v>0</v>
      </c>
      <c r="I19" s="43">
        <f t="shared" si="19"/>
        <v>0</v>
      </c>
      <c r="J19" s="43">
        <f t="shared" si="20"/>
        <v>0</v>
      </c>
      <c r="K19" s="44">
        <f t="shared" si="21"/>
        <v>0.10277777777777779</v>
      </c>
      <c r="L19" s="44">
        <f t="shared" si="22"/>
        <v>0.11666666666666665</v>
      </c>
      <c r="M19" s="45" t="str">
        <f>VLOOKUP(A19,'APPENDIX C'!$A$2:'APPENDIX C'!$B$486,2,0)</f>
        <v/>
      </c>
      <c r="N19" s="46">
        <f t="shared" si="23"/>
        <v>0</v>
      </c>
      <c r="O19" s="46">
        <f t="shared" si="24"/>
        <v>0</v>
      </c>
      <c r="P19" s="46">
        <f t="shared" si="25"/>
        <v>0</v>
      </c>
      <c r="Q19" s="46">
        <f t="shared" si="26"/>
        <v>0</v>
      </c>
      <c r="R19" s="46">
        <f t="shared" si="27"/>
        <v>0</v>
      </c>
      <c r="S19" s="46">
        <f t="shared" si="28"/>
        <v>0.34</v>
      </c>
      <c r="T19" s="46">
        <f t="shared" si="29"/>
        <v>2.8066666666666666</v>
      </c>
      <c r="U19" s="43">
        <f t="shared" si="30"/>
        <v>2</v>
      </c>
      <c r="V19" s="43">
        <f t="shared" si="31"/>
        <v>48</v>
      </c>
    </row>
    <row r="20" spans="1:22" x14ac:dyDescent="0.2">
      <c r="A20" s="50" t="s">
        <v>547</v>
      </c>
      <c r="B20" s="43" t="str">
        <f t="shared" si="16"/>
        <v>HARPS-N</v>
      </c>
      <c r="C20" s="43">
        <f>VLOOKUP(A20,'APPENDIX A'!$A$2:'APPENDIX A'!$E$524,3,0)</f>
        <v>900</v>
      </c>
      <c r="D20" s="43">
        <f>VLOOKUP(A20,'APPENDIX A'!$A$2:'APPENDIX A'!$E$524,2,0)</f>
        <v>1</v>
      </c>
      <c r="E20" s="43">
        <f t="shared" si="17"/>
        <v>1224</v>
      </c>
      <c r="F20" s="43">
        <f t="shared" si="18"/>
        <v>0.34</v>
      </c>
      <c r="G20" s="43">
        <f>VLOOKUP(A20,'APPENDIX A'!$A$2:'APPENDIX A'!$E$524,5,0)</f>
        <v>0</v>
      </c>
      <c r="H20" s="43">
        <f>VLOOKUP(A20,'APPENDIX A'!$A$2:'APPENDIX A'!$E$524,4,0)</f>
        <v>0</v>
      </c>
      <c r="I20" s="43">
        <f t="shared" si="19"/>
        <v>0</v>
      </c>
      <c r="J20" s="43">
        <f t="shared" si="20"/>
        <v>0</v>
      </c>
      <c r="K20" s="44">
        <f t="shared" si="21"/>
        <v>0.11666666666666665</v>
      </c>
      <c r="L20" s="44">
        <f t="shared" si="22"/>
        <v>0.13055555555555556</v>
      </c>
      <c r="M20" s="45" t="str">
        <f>VLOOKUP(A20,'APPENDIX C'!$A$2:'APPENDIX C'!$B$486,2,0)</f>
        <v/>
      </c>
      <c r="N20" s="46">
        <f t="shared" si="23"/>
        <v>0</v>
      </c>
      <c r="O20" s="46">
        <f t="shared" si="24"/>
        <v>0</v>
      </c>
      <c r="P20" s="46">
        <f t="shared" si="25"/>
        <v>0</v>
      </c>
      <c r="Q20" s="46">
        <f t="shared" si="26"/>
        <v>0</v>
      </c>
      <c r="R20" s="46">
        <f t="shared" si="27"/>
        <v>0</v>
      </c>
      <c r="S20" s="46">
        <f t="shared" si="28"/>
        <v>0.34</v>
      </c>
      <c r="T20" s="46">
        <f t="shared" si="29"/>
        <v>3.14</v>
      </c>
      <c r="U20" s="43">
        <f t="shared" si="30"/>
        <v>3</v>
      </c>
      <c r="V20" s="43">
        <f t="shared" si="31"/>
        <v>8</v>
      </c>
    </row>
    <row r="21" spans="1:22" x14ac:dyDescent="0.2">
      <c r="A21" s="50" t="s">
        <v>547</v>
      </c>
      <c r="B21" s="43" t="str">
        <f t="shared" si="16"/>
        <v>HARPS-N</v>
      </c>
      <c r="C21" s="43">
        <f>VLOOKUP(A21,'APPENDIX A'!$A$2:'APPENDIX A'!$E$524,3,0)</f>
        <v>900</v>
      </c>
      <c r="D21" s="43">
        <f>VLOOKUP(A21,'APPENDIX A'!$A$2:'APPENDIX A'!$E$524,2,0)</f>
        <v>1</v>
      </c>
      <c r="E21" s="43">
        <f t="shared" si="17"/>
        <v>1224</v>
      </c>
      <c r="F21" s="43">
        <f t="shared" si="18"/>
        <v>0.34</v>
      </c>
      <c r="G21" s="43">
        <f>VLOOKUP(A21,'APPENDIX A'!$A$2:'APPENDIX A'!$E$524,5,0)</f>
        <v>0</v>
      </c>
      <c r="H21" s="43">
        <f>VLOOKUP(A21,'APPENDIX A'!$A$2:'APPENDIX A'!$E$524,4,0)</f>
        <v>0</v>
      </c>
      <c r="I21" s="43">
        <f t="shared" si="19"/>
        <v>0</v>
      </c>
      <c r="J21" s="43">
        <f t="shared" si="20"/>
        <v>0</v>
      </c>
      <c r="K21" s="44">
        <f t="shared" si="21"/>
        <v>0.13055555555555556</v>
      </c>
      <c r="L21" s="44">
        <f t="shared" si="22"/>
        <v>0.14444444444444446</v>
      </c>
      <c r="M21" s="45" t="str">
        <f>VLOOKUP(A21,'APPENDIX C'!$A$2:'APPENDIX C'!$B$486,2,0)</f>
        <v/>
      </c>
      <c r="N21" s="46">
        <f t="shared" si="23"/>
        <v>0</v>
      </c>
      <c r="O21" s="46">
        <f t="shared" si="24"/>
        <v>0</v>
      </c>
      <c r="P21" s="46">
        <f t="shared" si="25"/>
        <v>0</v>
      </c>
      <c r="Q21" s="46">
        <f t="shared" si="26"/>
        <v>0</v>
      </c>
      <c r="R21" s="46">
        <f t="shared" si="27"/>
        <v>0</v>
      </c>
      <c r="S21" s="46">
        <f t="shared" si="28"/>
        <v>0.34</v>
      </c>
      <c r="T21" s="46">
        <f t="shared" si="29"/>
        <v>3.4733333333333332</v>
      </c>
      <c r="U21" s="43">
        <f t="shared" si="30"/>
        <v>3</v>
      </c>
      <c r="V21" s="43">
        <f t="shared" si="31"/>
        <v>28</v>
      </c>
    </row>
    <row r="22" spans="1:22" x14ac:dyDescent="0.2">
      <c r="A22" s="50" t="s">
        <v>547</v>
      </c>
      <c r="B22" s="43" t="str">
        <f t="shared" si="16"/>
        <v>HARPS-N</v>
      </c>
      <c r="C22" s="43">
        <f>VLOOKUP(A22,'APPENDIX A'!$A$2:'APPENDIX A'!$E$524,3,0)</f>
        <v>900</v>
      </c>
      <c r="D22" s="43">
        <f>VLOOKUP(A22,'APPENDIX A'!$A$2:'APPENDIX A'!$E$524,2,0)</f>
        <v>1</v>
      </c>
      <c r="E22" s="43">
        <f t="shared" si="17"/>
        <v>1224</v>
      </c>
      <c r="F22" s="43">
        <f t="shared" si="18"/>
        <v>0.34</v>
      </c>
      <c r="G22" s="43">
        <f>VLOOKUP(A22,'APPENDIX A'!$A$2:'APPENDIX A'!$E$524,5,0)</f>
        <v>0</v>
      </c>
      <c r="H22" s="43">
        <f>VLOOKUP(A22,'APPENDIX A'!$A$2:'APPENDIX A'!$E$524,4,0)</f>
        <v>0</v>
      </c>
      <c r="I22" s="43">
        <f t="shared" si="19"/>
        <v>0</v>
      </c>
      <c r="J22" s="43">
        <f t="shared" si="20"/>
        <v>0</v>
      </c>
      <c r="K22" s="44">
        <f t="shared" si="21"/>
        <v>0.14444444444444446</v>
      </c>
      <c r="L22" s="44">
        <f t="shared" si="22"/>
        <v>0.15833333333333333</v>
      </c>
      <c r="M22" s="45" t="str">
        <f>VLOOKUP(A22,'APPENDIX C'!$A$2:'APPENDIX C'!$B$486,2,0)</f>
        <v/>
      </c>
      <c r="N22" s="46">
        <f t="shared" si="23"/>
        <v>0</v>
      </c>
      <c r="O22" s="46">
        <f t="shared" si="24"/>
        <v>0</v>
      </c>
      <c r="P22" s="46">
        <f t="shared" si="25"/>
        <v>0</v>
      </c>
      <c r="Q22" s="46">
        <f t="shared" si="26"/>
        <v>0</v>
      </c>
      <c r="R22" s="46">
        <f t="shared" si="27"/>
        <v>0</v>
      </c>
      <c r="S22" s="46">
        <f t="shared" si="28"/>
        <v>0.34</v>
      </c>
      <c r="T22" s="46">
        <f t="shared" si="29"/>
        <v>3.8066666666666666</v>
      </c>
      <c r="U22" s="43">
        <f t="shared" si="30"/>
        <v>3</v>
      </c>
      <c r="V22" s="43">
        <f t="shared" si="31"/>
        <v>48</v>
      </c>
    </row>
    <row r="23" spans="1:22" x14ac:dyDescent="0.2">
      <c r="A23" s="50" t="s">
        <v>547</v>
      </c>
      <c r="B23" s="43" t="str">
        <f t="shared" si="16"/>
        <v>HARPS-N</v>
      </c>
      <c r="C23" s="43">
        <f>VLOOKUP(A23,'APPENDIX A'!$A$2:'APPENDIX A'!$E$524,3,0)</f>
        <v>900</v>
      </c>
      <c r="D23" s="43">
        <f>VLOOKUP(A23,'APPENDIX A'!$A$2:'APPENDIX A'!$E$524,2,0)</f>
        <v>1</v>
      </c>
      <c r="E23" s="43">
        <f t="shared" si="17"/>
        <v>1224</v>
      </c>
      <c r="F23" s="43">
        <f t="shared" si="18"/>
        <v>0.34</v>
      </c>
      <c r="G23" s="43">
        <f>VLOOKUP(A23,'APPENDIX A'!$A$2:'APPENDIX A'!$E$524,5,0)</f>
        <v>0</v>
      </c>
      <c r="H23" s="43">
        <f>VLOOKUP(A23,'APPENDIX A'!$A$2:'APPENDIX A'!$E$524,4,0)</f>
        <v>0</v>
      </c>
      <c r="I23" s="43">
        <f t="shared" si="19"/>
        <v>0</v>
      </c>
      <c r="J23" s="43">
        <f t="shared" si="20"/>
        <v>0</v>
      </c>
      <c r="K23" s="44">
        <f t="shared" si="21"/>
        <v>0.15833333333333333</v>
      </c>
      <c r="L23" s="44">
        <f t="shared" si="22"/>
        <v>0.17222222222222225</v>
      </c>
      <c r="M23" s="45" t="str">
        <f>VLOOKUP(A23,'APPENDIX C'!$A$2:'APPENDIX C'!$B$486,2,0)</f>
        <v/>
      </c>
      <c r="N23" s="46">
        <f t="shared" si="23"/>
        <v>0</v>
      </c>
      <c r="O23" s="46">
        <f t="shared" si="24"/>
        <v>0</v>
      </c>
      <c r="P23" s="46">
        <f t="shared" si="25"/>
        <v>0</v>
      </c>
      <c r="Q23" s="46">
        <f t="shared" si="26"/>
        <v>0</v>
      </c>
      <c r="R23" s="46">
        <f t="shared" si="27"/>
        <v>0</v>
      </c>
      <c r="S23" s="46">
        <f t="shared" si="28"/>
        <v>0.34</v>
      </c>
      <c r="T23" s="46">
        <f t="shared" si="29"/>
        <v>4.1400000000000006</v>
      </c>
      <c r="U23" s="43">
        <f t="shared" si="30"/>
        <v>4</v>
      </c>
      <c r="V23" s="43">
        <f t="shared" si="31"/>
        <v>8</v>
      </c>
    </row>
    <row r="24" spans="1:22" x14ac:dyDescent="0.2">
      <c r="A24" s="49" t="s">
        <v>565</v>
      </c>
      <c r="B24" s="43" t="str">
        <f t="shared" si="16"/>
        <v>GIARPS</v>
      </c>
      <c r="C24" s="43">
        <f>VLOOKUP(A24,'APPENDIX A'!$A$2:'APPENDIX A'!$E$524,3,0)</f>
        <v>200</v>
      </c>
      <c r="D24" s="43">
        <f>VLOOKUP(A24,'APPENDIX A'!$A$2:'APPENDIX A'!$E$524,2,0)</f>
        <v>2</v>
      </c>
      <c r="E24" s="43">
        <f t="shared" si="17"/>
        <v>761</v>
      </c>
      <c r="F24" s="43">
        <f t="shared" si="18"/>
        <v>0.21138888888888888</v>
      </c>
      <c r="G24" s="43">
        <f>VLOOKUP(A24,'APPENDIX A'!$A$2:'APPENDIX A'!$E$524,5,0)</f>
        <v>300</v>
      </c>
      <c r="H24" s="43">
        <f>VLOOKUP(A24,'APPENDIX A'!$A$2:'APPENDIX A'!$E$524,4,0)</f>
        <v>1</v>
      </c>
      <c r="I24" s="43">
        <f t="shared" si="19"/>
        <v>780</v>
      </c>
      <c r="J24" s="43">
        <f t="shared" si="20"/>
        <v>0.21666666666666667</v>
      </c>
      <c r="K24" s="44">
        <f t="shared" si="21"/>
        <v>0.17222222222222225</v>
      </c>
      <c r="L24" s="44">
        <f t="shared" si="22"/>
        <v>0.18124999999999999</v>
      </c>
      <c r="M24" s="45" t="str">
        <f>VLOOKUP(A24,'APPENDIX C'!$A$2:'APPENDIX C'!$B$486,2,0)</f>
        <v xml:space="preserve"> </v>
      </c>
      <c r="N24" s="46">
        <f t="shared" si="23"/>
        <v>0</v>
      </c>
      <c r="O24" s="46">
        <f t="shared" si="24"/>
        <v>0</v>
      </c>
      <c r="P24" s="46">
        <f t="shared" si="25"/>
        <v>0</v>
      </c>
      <c r="Q24" s="46">
        <f t="shared" si="26"/>
        <v>0.21666666666666667</v>
      </c>
      <c r="R24" s="46">
        <f t="shared" si="27"/>
        <v>0</v>
      </c>
      <c r="S24" s="46">
        <f t="shared" si="28"/>
        <v>0</v>
      </c>
      <c r="T24" s="46">
        <f t="shared" si="29"/>
        <v>4.3499999999999996</v>
      </c>
      <c r="U24" s="43">
        <f t="shared" si="30"/>
        <v>4</v>
      </c>
      <c r="V24" s="43">
        <f t="shared" si="31"/>
        <v>21</v>
      </c>
    </row>
    <row r="25" spans="1:22" x14ac:dyDescent="0.2">
      <c r="A25" s="49" t="s">
        <v>650</v>
      </c>
      <c r="B25" s="43" t="str">
        <f t="shared" si="16"/>
        <v>HARPS-N</v>
      </c>
      <c r="C25" s="43">
        <f>VLOOKUP(A25,'APPENDIX A'!$A$2:'APPENDIX A'!$E$524,3,0)</f>
        <v>1200</v>
      </c>
      <c r="D25" s="43">
        <f>VLOOKUP(A25,'APPENDIX A'!$A$2:'APPENDIX A'!$E$524,2,0)</f>
        <v>1</v>
      </c>
      <c r="E25" s="43">
        <f t="shared" si="17"/>
        <v>1524</v>
      </c>
      <c r="F25" s="43">
        <f t="shared" si="18"/>
        <v>0.42333333333333334</v>
      </c>
      <c r="G25" s="43">
        <f>VLOOKUP(A25,'APPENDIX A'!$A$2:'APPENDIX A'!$E$524,5,0)</f>
        <v>0</v>
      </c>
      <c r="H25" s="43">
        <f>VLOOKUP(A25,'APPENDIX A'!$A$2:'APPENDIX A'!$E$524,4,0)</f>
        <v>0</v>
      </c>
      <c r="I25" s="43">
        <f t="shared" si="19"/>
        <v>0</v>
      </c>
      <c r="J25" s="43">
        <f t="shared" si="20"/>
        <v>0</v>
      </c>
      <c r="K25" s="44">
        <f t="shared" si="21"/>
        <v>0.18124999999999999</v>
      </c>
      <c r="L25" s="44">
        <f t="shared" si="22"/>
        <v>0.1986111111111111</v>
      </c>
      <c r="M25" s="45" t="str">
        <f>VLOOKUP(A25,'APPENDIX C'!$A$2:'APPENDIX C'!$B$486,2,0)</f>
        <v xml:space="preserve"> </v>
      </c>
      <c r="N25" s="46">
        <f t="shared" si="23"/>
        <v>0.42333333333333334</v>
      </c>
      <c r="O25" s="46">
        <f t="shared" si="24"/>
        <v>0</v>
      </c>
      <c r="P25" s="46">
        <f t="shared" si="25"/>
        <v>0</v>
      </c>
      <c r="Q25" s="46">
        <f t="shared" si="26"/>
        <v>0</v>
      </c>
      <c r="R25" s="46">
        <f t="shared" si="27"/>
        <v>0</v>
      </c>
      <c r="S25" s="46">
        <f t="shared" si="28"/>
        <v>0</v>
      </c>
      <c r="T25" s="46">
        <f t="shared" si="29"/>
        <v>4.7733333333333334</v>
      </c>
      <c r="U25" s="43">
        <f t="shared" si="30"/>
        <v>4</v>
      </c>
      <c r="V25" s="43">
        <f t="shared" si="31"/>
        <v>46</v>
      </c>
    </row>
    <row r="26" spans="1:22" x14ac:dyDescent="0.2">
      <c r="A26" s="49" t="s">
        <v>630</v>
      </c>
      <c r="B26" s="43" t="str">
        <f t="shared" ref="B26:B27" si="32">IF(F26=0, IF(J26=0,"NONE","GIANO-B"),IF(J26=0,"HARPS-N","GIARPS"))</f>
        <v>GIARPS</v>
      </c>
      <c r="C26" s="43">
        <f>VLOOKUP(A26,'APPENDIX A'!$A$2:'APPENDIX A'!$E$524,3,0)</f>
        <v>2640</v>
      </c>
      <c r="D26" s="43">
        <f>VLOOKUP(A26,'APPENDIX A'!$A$2:'APPENDIX A'!$E$524,2,0)</f>
        <v>1</v>
      </c>
      <c r="E26" s="43">
        <f t="shared" ref="E26:E27" si="33">IF(C26=0, 0,IF(D26=0,0,120+167+D26*(C26+37)))</f>
        <v>2964</v>
      </c>
      <c r="F26" s="43">
        <f t="shared" ref="F26:F27" si="34">E26/3600</f>
        <v>0.82333333333333336</v>
      </c>
      <c r="G26" s="43">
        <f>VLOOKUP(A26,'APPENDIX A'!$A$2:'APPENDIX A'!$E$524,5,0)</f>
        <v>300</v>
      </c>
      <c r="H26" s="43">
        <f>VLOOKUP(A26,'APPENDIX A'!$A$2:'APPENDIX A'!$E$524,4,0)</f>
        <v>3</v>
      </c>
      <c r="I26" s="43">
        <f t="shared" ref="I26:I27" si="35">H26*(180+2*G26)</f>
        <v>2340</v>
      </c>
      <c r="J26" s="43">
        <f t="shared" ref="J26:J27" si="36">I26/3600</f>
        <v>0.65</v>
      </c>
      <c r="K26" s="44">
        <f t="shared" ref="K26:K27" si="37">L25</f>
        <v>0.1986111111111111</v>
      </c>
      <c r="L26" s="44">
        <f t="shared" ref="L26:L27" si="38">TIME(U26,V26,0)</f>
        <v>0.23263888888888887</v>
      </c>
      <c r="M26" s="45" t="str">
        <f>VLOOKUP(A26,'APPENDIX C'!$A$2:'APPENDIX C'!$B$486,2,0)</f>
        <v>NOTE_50</v>
      </c>
      <c r="N26" s="46">
        <f t="shared" ref="N26:N27" si="39">IF(MID(A26,1,2)="MP",0,IF(MID(A26,1,1)="M",F26,IF(A26="GATO01",F26/4,0)))</f>
        <v>0</v>
      </c>
      <c r="O26" s="46">
        <f t="shared" ref="O26:O27" si="40">IF(MID(A26,1,2)="KP",F26,IF(A26="GATO01",(F26)/4,0))</f>
        <v>0</v>
      </c>
      <c r="P26" s="46">
        <f t="shared" ref="P26:P27" si="41">IF(MID(A26,1,2)="SC",MAX(F26,J26),0)</f>
        <v>0</v>
      </c>
      <c r="Q26" s="46">
        <f t="shared" ref="Q26:Q27" si="42">IF(MID(A26,1,2)="YO",MAX(F26,J26),0)</f>
        <v>0.82333333333333336</v>
      </c>
      <c r="R26" s="46">
        <f t="shared" ref="R26:R27" si="43">IF(MID(A26,1,2)="AT",MAX(F26,J26),0)</f>
        <v>0</v>
      </c>
      <c r="S26" s="46">
        <f t="shared" ref="S26:S27" si="44">IF(MID(A26,1,2)="GT",F26,0)</f>
        <v>0</v>
      </c>
      <c r="T26" s="46">
        <f t="shared" ref="T26:T27" si="45">IF(F26&lt;J26,HOUR(K26)+(MINUTE(K26)+(I26)/60)/60,HOUR(K26)+(MINUTE(K26)+(E26)/60)/60)</f>
        <v>5.59</v>
      </c>
      <c r="U26" s="43">
        <f t="shared" ref="U26:U27" si="46">INT(T26)</f>
        <v>5</v>
      </c>
      <c r="V26" s="43">
        <f t="shared" ref="V26:V27" si="47">ROUND(((T26-U26)*60),0)</f>
        <v>35</v>
      </c>
    </row>
    <row r="27" spans="1:22" x14ac:dyDescent="0.2">
      <c r="A27" s="50" t="s">
        <v>547</v>
      </c>
      <c r="B27" s="43" t="str">
        <f t="shared" si="32"/>
        <v>HARPS-N</v>
      </c>
      <c r="C27" s="43">
        <f>VLOOKUP(A27,'APPENDIX A'!$A$2:'APPENDIX A'!$E$524,3,0)</f>
        <v>900</v>
      </c>
      <c r="D27" s="43">
        <f>VLOOKUP(A27,'APPENDIX A'!$A$2:'APPENDIX A'!$E$524,2,0)</f>
        <v>1</v>
      </c>
      <c r="E27" s="43">
        <f t="shared" si="33"/>
        <v>1224</v>
      </c>
      <c r="F27" s="43">
        <f t="shared" si="34"/>
        <v>0.34</v>
      </c>
      <c r="G27" s="43">
        <f>VLOOKUP(A27,'APPENDIX A'!$A$2:'APPENDIX A'!$E$524,5,0)</f>
        <v>0</v>
      </c>
      <c r="H27" s="43">
        <f>VLOOKUP(A27,'APPENDIX A'!$A$2:'APPENDIX A'!$E$524,4,0)</f>
        <v>0</v>
      </c>
      <c r="I27" s="43">
        <f t="shared" si="35"/>
        <v>0</v>
      </c>
      <c r="J27" s="43">
        <f t="shared" si="36"/>
        <v>0</v>
      </c>
      <c r="K27" s="44">
        <f t="shared" si="37"/>
        <v>0.23263888888888887</v>
      </c>
      <c r="L27" s="44">
        <f t="shared" si="38"/>
        <v>0.24652777777777779</v>
      </c>
      <c r="M27" s="45" t="str">
        <f>VLOOKUP(A27,'APPENDIX C'!$A$2:'APPENDIX C'!$B$486,2,0)</f>
        <v/>
      </c>
      <c r="N27" s="46">
        <f t="shared" si="39"/>
        <v>0</v>
      </c>
      <c r="O27" s="46">
        <f t="shared" si="40"/>
        <v>0</v>
      </c>
      <c r="P27" s="46">
        <f t="shared" si="41"/>
        <v>0</v>
      </c>
      <c r="Q27" s="46">
        <f t="shared" si="42"/>
        <v>0</v>
      </c>
      <c r="R27" s="46">
        <f t="shared" si="43"/>
        <v>0</v>
      </c>
      <c r="S27" s="46">
        <f t="shared" si="44"/>
        <v>0.34</v>
      </c>
      <c r="T27" s="46">
        <f t="shared" si="45"/>
        <v>5.9233333333333338</v>
      </c>
      <c r="U27" s="43">
        <f t="shared" si="46"/>
        <v>5</v>
      </c>
      <c r="V27" s="43">
        <f t="shared" si="47"/>
        <v>55</v>
      </c>
    </row>
    <row r="28" spans="1:22" x14ac:dyDescent="0.2">
      <c r="A28" s="50" t="s">
        <v>547</v>
      </c>
      <c r="B28" s="43" t="str">
        <f t="shared" ref="B28:B30" si="48">IF(F28=0, IF(J28=0,"NONE","GIANO-B"),IF(J28=0,"HARPS-N","GIARPS"))</f>
        <v>HARPS-N</v>
      </c>
      <c r="C28" s="43">
        <f>VLOOKUP(A28,'APPENDIX A'!$A$2:'APPENDIX A'!$E$524,3,0)</f>
        <v>900</v>
      </c>
      <c r="D28" s="43">
        <f>VLOOKUP(A28,'APPENDIX A'!$A$2:'APPENDIX A'!$E$524,2,0)</f>
        <v>1</v>
      </c>
      <c r="E28" s="43">
        <f t="shared" ref="E28:E30" si="49">IF(C28=0, 0,IF(D28=0,0,120+167+D28*(C28+37)))</f>
        <v>1224</v>
      </c>
      <c r="F28" s="43">
        <f t="shared" ref="F28:F30" si="50">E28/3600</f>
        <v>0.34</v>
      </c>
      <c r="G28" s="43">
        <f>VLOOKUP(A28,'APPENDIX A'!$A$2:'APPENDIX A'!$E$524,5,0)</f>
        <v>0</v>
      </c>
      <c r="H28" s="43">
        <f>VLOOKUP(A28,'APPENDIX A'!$A$2:'APPENDIX A'!$E$524,4,0)</f>
        <v>0</v>
      </c>
      <c r="I28" s="43">
        <f t="shared" ref="I28:I30" si="51">H28*(180+2*G28)</f>
        <v>0</v>
      </c>
      <c r="J28" s="43">
        <f t="shared" ref="J28:J30" si="52">I28/3600</f>
        <v>0</v>
      </c>
      <c r="K28" s="44">
        <f t="shared" ref="K28:K30" si="53">L27</f>
        <v>0.24652777777777779</v>
      </c>
      <c r="L28" s="44">
        <f t="shared" ref="L28:L30" si="54">TIME(U28,V28,0)</f>
        <v>0.26041666666666669</v>
      </c>
      <c r="M28" s="45" t="str">
        <f>VLOOKUP(A28,'APPENDIX C'!$A$2:'APPENDIX C'!$B$486,2,0)</f>
        <v/>
      </c>
      <c r="N28" s="46">
        <f t="shared" ref="N28:N30" si="55">IF(MID(A28,1,2)="MP",0,IF(MID(A28,1,1)="M",F28,IF(A28="GATO01",F28/4,0)))</f>
        <v>0</v>
      </c>
      <c r="O28" s="46">
        <f t="shared" ref="O28:O30" si="56">IF(MID(A28,1,2)="KP",F28,IF(A28="GATO01",(F28)/4,0))</f>
        <v>0</v>
      </c>
      <c r="P28" s="46">
        <f t="shared" ref="P28:P30" si="57">IF(MID(A28,1,2)="SC",MAX(F28,J28),0)</f>
        <v>0</v>
      </c>
      <c r="Q28" s="46">
        <f t="shared" ref="Q28:Q30" si="58">IF(MID(A28,1,2)="YO",MAX(F28,J28),0)</f>
        <v>0</v>
      </c>
      <c r="R28" s="46">
        <f t="shared" ref="R28:R30" si="59">IF(MID(A28,1,2)="AT",MAX(F28,J28),0)</f>
        <v>0</v>
      </c>
      <c r="S28" s="46">
        <f t="shared" ref="S28:S30" si="60">IF(MID(A28,1,2)="GT",F28,0)</f>
        <v>0.34</v>
      </c>
      <c r="T28" s="46">
        <f t="shared" ref="T28:T30" si="61">IF(F28&lt;J28,HOUR(K28)+(MINUTE(K28)+(I28)/60)/60,HOUR(K28)+(MINUTE(K28)+(E28)/60)/60)</f>
        <v>6.2566666666666668</v>
      </c>
      <c r="U28" s="43">
        <f t="shared" ref="U28:U30" si="62">INT(T28)</f>
        <v>6</v>
      </c>
      <c r="V28" s="43">
        <f t="shared" ref="V28:V30" si="63">ROUND(((T28-U28)*60),0)</f>
        <v>15</v>
      </c>
    </row>
    <row r="29" spans="1:22" x14ac:dyDescent="0.2">
      <c r="A29" s="49" t="s">
        <v>656</v>
      </c>
      <c r="B29" s="43" t="str">
        <f t="shared" si="48"/>
        <v>HARPS-N</v>
      </c>
      <c r="C29" s="43">
        <f>VLOOKUP(A29,'APPENDIX A'!$A$2:'APPENDIX A'!$E$524,3,0)</f>
        <v>1200</v>
      </c>
      <c r="D29" s="43">
        <f>VLOOKUP(A29,'APPENDIX A'!$A$2:'APPENDIX A'!$E$524,2,0)</f>
        <v>1</v>
      </c>
      <c r="E29" s="43">
        <f t="shared" si="49"/>
        <v>1524</v>
      </c>
      <c r="F29" s="43">
        <f t="shared" si="50"/>
        <v>0.42333333333333334</v>
      </c>
      <c r="G29" s="43">
        <f>VLOOKUP(A29,'APPENDIX A'!$A$2:'APPENDIX A'!$E$524,5,0)</f>
        <v>0</v>
      </c>
      <c r="H29" s="43">
        <f>VLOOKUP(A29,'APPENDIX A'!$A$2:'APPENDIX A'!$E$524,4,0)</f>
        <v>0</v>
      </c>
      <c r="I29" s="43">
        <f t="shared" si="51"/>
        <v>0</v>
      </c>
      <c r="J29" s="43">
        <f t="shared" si="52"/>
        <v>0</v>
      </c>
      <c r="K29" s="44">
        <f t="shared" si="53"/>
        <v>0.26041666666666669</v>
      </c>
      <c r="L29" s="44">
        <f t="shared" si="54"/>
        <v>0.27777777777777779</v>
      </c>
      <c r="M29" s="45" t="str">
        <f>VLOOKUP(A29,'APPENDIX C'!$A$2:'APPENDIX C'!$B$486,2,0)</f>
        <v xml:space="preserve"> </v>
      </c>
      <c r="N29" s="46">
        <f t="shared" si="55"/>
        <v>0.42333333333333334</v>
      </c>
      <c r="O29" s="46">
        <f t="shared" si="56"/>
        <v>0</v>
      </c>
      <c r="P29" s="46">
        <f t="shared" si="57"/>
        <v>0</v>
      </c>
      <c r="Q29" s="46">
        <f t="shared" si="58"/>
        <v>0</v>
      </c>
      <c r="R29" s="46">
        <f t="shared" si="59"/>
        <v>0</v>
      </c>
      <c r="S29" s="46">
        <f t="shared" si="60"/>
        <v>0</v>
      </c>
      <c r="T29" s="46">
        <f t="shared" si="61"/>
        <v>6.6733333333333338</v>
      </c>
      <c r="U29" s="43">
        <f t="shared" si="62"/>
        <v>6</v>
      </c>
      <c r="V29" s="43">
        <f t="shared" si="63"/>
        <v>40</v>
      </c>
    </row>
    <row r="30" spans="1:22" x14ac:dyDescent="0.2">
      <c r="A30" s="50" t="s">
        <v>547</v>
      </c>
      <c r="B30" s="43" t="str">
        <f t="shared" si="48"/>
        <v>HARPS-N</v>
      </c>
      <c r="C30" s="43">
        <f>VLOOKUP(A30,'APPENDIX A'!$A$2:'APPENDIX A'!$E$524,3,0)</f>
        <v>900</v>
      </c>
      <c r="D30" s="43">
        <f>VLOOKUP(A30,'APPENDIX A'!$A$2:'APPENDIX A'!$E$524,2,0)</f>
        <v>1</v>
      </c>
      <c r="E30" s="43">
        <f t="shared" si="49"/>
        <v>1224</v>
      </c>
      <c r="F30" s="43">
        <f t="shared" si="50"/>
        <v>0.34</v>
      </c>
      <c r="G30" s="43">
        <f>VLOOKUP(A30,'APPENDIX A'!$A$2:'APPENDIX A'!$E$524,5,0)</f>
        <v>0</v>
      </c>
      <c r="H30" s="43">
        <f>VLOOKUP(A30,'APPENDIX A'!$A$2:'APPENDIX A'!$E$524,4,0)</f>
        <v>0</v>
      </c>
      <c r="I30" s="43">
        <f t="shared" si="51"/>
        <v>0</v>
      </c>
      <c r="J30" s="43">
        <f t="shared" si="52"/>
        <v>0</v>
      </c>
      <c r="K30" s="44">
        <f t="shared" si="53"/>
        <v>0.27777777777777779</v>
      </c>
      <c r="L30" s="44">
        <f t="shared" si="54"/>
        <v>0.29166666666666669</v>
      </c>
      <c r="M30" s="45" t="str">
        <f>VLOOKUP(A30,'APPENDIX C'!$A$2:'APPENDIX C'!$B$486,2,0)</f>
        <v/>
      </c>
      <c r="N30" s="46">
        <f t="shared" si="55"/>
        <v>0</v>
      </c>
      <c r="O30" s="46">
        <f t="shared" si="56"/>
        <v>0</v>
      </c>
      <c r="P30" s="46">
        <f t="shared" si="57"/>
        <v>0</v>
      </c>
      <c r="Q30" s="46">
        <f t="shared" si="58"/>
        <v>0</v>
      </c>
      <c r="R30" s="46">
        <f t="shared" si="59"/>
        <v>0</v>
      </c>
      <c r="S30" s="46">
        <f t="shared" si="60"/>
        <v>0.34</v>
      </c>
      <c r="T30" s="46">
        <f t="shared" si="61"/>
        <v>7.0066666666666668</v>
      </c>
      <c r="U30" s="43">
        <f t="shared" si="62"/>
        <v>7</v>
      </c>
      <c r="V30" s="43">
        <f t="shared" si="63"/>
        <v>0</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c r="M32" s="37" t="s">
        <v>113</v>
      </c>
      <c r="N32" s="46">
        <f t="shared" ref="N32:S32" si="64">SUM(N2:N30)</f>
        <v>0.84666666666666668</v>
      </c>
      <c r="O32" s="46">
        <f t="shared" si="64"/>
        <v>0</v>
      </c>
      <c r="P32" s="46">
        <f t="shared" si="64"/>
        <v>0</v>
      </c>
      <c r="Q32" s="46">
        <f t="shared" si="64"/>
        <v>3.3272222222222219</v>
      </c>
      <c r="R32" s="46">
        <f t="shared" si="64"/>
        <v>0</v>
      </c>
      <c r="S32" s="46">
        <f t="shared" si="64"/>
        <v>6.4599999999999982</v>
      </c>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50"/>
  <sheetViews>
    <sheetView tabSelected="1" topLeftCell="A12" workbookViewId="0">
      <selection activeCell="A31" sqref="A31:XFD3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588</v>
      </c>
      <c r="B2" s="43" t="str">
        <f>IF(F2=0, IF(J2=0,"NONE","GIANO-B"),IF(J2=0,"HARPS-N","GIARPS"))</f>
        <v>HARPS-N</v>
      </c>
      <c r="C2" s="43">
        <f>VLOOKUP(A2,'APPENDIX A'!$A$2:'APPENDIX A'!$E$524,3,0)</f>
        <v>1800</v>
      </c>
      <c r="D2" s="43">
        <f>VLOOKUP(A2,'APPENDIX A'!$A$2:'APPENDIX A'!$E$524,2,0)</f>
        <v>1</v>
      </c>
      <c r="E2" s="43">
        <f>IF(C2=0, 0,IF(D2=0,0,120+167+D2*(C2+37)))</f>
        <v>2124</v>
      </c>
      <c r="F2" s="43">
        <f>E2/3600</f>
        <v>0.59</v>
      </c>
      <c r="G2" s="43">
        <f>VLOOKUP(A2,'APPENDIX A'!$A$2:'APPENDIX A'!$E$524,5,0)</f>
        <v>300</v>
      </c>
      <c r="H2" s="43">
        <f>VLOOKUP(A2,'APPENDIX A'!$A$2:'APPENDIX A'!$E$524,4,0)</f>
        <v>0</v>
      </c>
      <c r="I2" s="43">
        <f>H2*(180+2*G2)</f>
        <v>0</v>
      </c>
      <c r="J2" s="43">
        <f>I2/3600</f>
        <v>0</v>
      </c>
      <c r="K2" s="44">
        <f>'Summary MARCH 2019'!G10</f>
        <v>0.84237268518518515</v>
      </c>
      <c r="L2" s="44">
        <f>TIME(U2,V2,0)</f>
        <v>0.8666666666666667</v>
      </c>
      <c r="M2" s="45" t="str">
        <f>VLOOKUP(A2,'APPENDIX C'!$A$2:'APPENDIX C'!$B$486,2,0)</f>
        <v>NOTE_47</v>
      </c>
      <c r="N2" s="46">
        <f>IF(MID(A2,1,2)="MP",0,IF(MID(A2,1,1)="M",F2,IF(A2="GATO01",F2/4,0)))</f>
        <v>0</v>
      </c>
      <c r="O2" s="46">
        <f>IF(MID(A2,1,2)="KP",F2,IF(A2="GATO01",(F2)/4,0))</f>
        <v>0</v>
      </c>
      <c r="P2" s="46">
        <f>IF(MID(A2,1,2)="SC",MAX(F2,J2),0)</f>
        <v>0</v>
      </c>
      <c r="Q2" s="46">
        <f>IF(MID(A2,1,2)="YO",MAX(F2,J2),0)</f>
        <v>0.59</v>
      </c>
      <c r="R2" s="46">
        <f>IF(MID(A2,1,2)="AT",MAX(F2,J2),0)</f>
        <v>0</v>
      </c>
      <c r="S2" s="46">
        <f>IF(MID(A2,1,2)="GT",F2,0)</f>
        <v>0</v>
      </c>
      <c r="T2" s="46">
        <f t="shared" ref="T2:T14" si="0">IF(F2&lt;J2,HOUR(K2)+(MINUTE(K2)+(I2)/60)/60,HOUR(K2)+(MINUTE(K2)+(E2)/60)/60)</f>
        <v>20.806666666666665</v>
      </c>
      <c r="U2" s="43">
        <f>INT(T2)</f>
        <v>20</v>
      </c>
      <c r="V2" s="43">
        <f>ROUND(((T2-U2)*60),0)</f>
        <v>48</v>
      </c>
    </row>
    <row r="3" spans="1:22" x14ac:dyDescent="0.2">
      <c r="A3" s="49" t="s">
        <v>709</v>
      </c>
      <c r="B3" s="43" t="str">
        <f t="shared" ref="B3:B14" si="1">IF(F3=0, IF(J3=0,"NONE","GIANO-B"),IF(J3=0,"HARPS-N","GIARPS"))</f>
        <v>HARPS-N</v>
      </c>
      <c r="C3" s="43">
        <f>VLOOKUP(A3,'APPENDIX A'!$A$2:'APPENDIX A'!$E$524,3,0)</f>
        <v>1200</v>
      </c>
      <c r="D3" s="43">
        <f>VLOOKUP(A3,'APPENDIX A'!$A$2:'APPENDIX A'!$E$524,2,0)</f>
        <v>1</v>
      </c>
      <c r="E3" s="43">
        <f t="shared" ref="E3:E14" si="2">IF(C3=0, 0,IF(D3=0,0,120+167+D3*(C3+37)))</f>
        <v>1524</v>
      </c>
      <c r="F3" s="43">
        <f t="shared" ref="F3:F14" si="3">E3/3600</f>
        <v>0.42333333333333334</v>
      </c>
      <c r="G3" s="43">
        <f>VLOOKUP(A3,'APPENDIX A'!$A$2:'APPENDIX A'!$E$524,5,0)</f>
        <v>300</v>
      </c>
      <c r="H3" s="43">
        <f>VLOOKUP(A3,'APPENDIX A'!$A$2:'APPENDIX A'!$E$524,4,0)</f>
        <v>0</v>
      </c>
      <c r="I3" s="43">
        <f t="shared" ref="I3:I14" si="4">H3*(180+2*G3)</f>
        <v>0</v>
      </c>
      <c r="J3" s="43">
        <f t="shared" ref="J3:J14" si="5">I3/3600</f>
        <v>0</v>
      </c>
      <c r="K3" s="44">
        <f>L2</f>
        <v>0.8666666666666667</v>
      </c>
      <c r="L3" s="44">
        <f t="shared" ref="L3:L14" si="6">TIME(U3,V3,0)</f>
        <v>0.88402777777777775</v>
      </c>
      <c r="M3" s="45" t="e">
        <f>VLOOKUP(A3,'APPENDIX C'!$A$2:'APPENDIX C'!$B$486,2,0)</f>
        <v>#N/A</v>
      </c>
      <c r="N3" s="46">
        <f t="shared" ref="N3:N14" si="7">IF(MID(A3,1,2)="MP",0,IF(MID(A3,1,1)="M",F3,IF(A3="GATO01",F3/4,0)))</f>
        <v>0</v>
      </c>
      <c r="O3" s="46">
        <f t="shared" ref="O3:O14" si="8">IF(MID(A3,1,2)="KP",F3,IF(A3="GATO01",(F3)/4,0))</f>
        <v>0</v>
      </c>
      <c r="P3" s="46">
        <f t="shared" ref="P3:P14" si="9">IF(MID(A3,1,2)="SC",MAX(F3,J3),0)</f>
        <v>0</v>
      </c>
      <c r="Q3" s="46">
        <f t="shared" ref="Q3:Q14" si="10">IF(MID(A3,1,2)="YO",MAX(F3,J3),0)</f>
        <v>0.42333333333333334</v>
      </c>
      <c r="R3" s="46">
        <f t="shared" ref="R3:R14" si="11">IF(MID(A3,1,2)="AT",MAX(F3,J3),0)</f>
        <v>0</v>
      </c>
      <c r="S3" s="46">
        <f t="shared" ref="S3:S14" si="12">IF(MID(A3,1,2)="GT",F3,0)</f>
        <v>0</v>
      </c>
      <c r="T3" s="46">
        <f t="shared" si="0"/>
        <v>21.223333333333333</v>
      </c>
      <c r="U3" s="43">
        <f t="shared" ref="U3:U14" si="13">INT(T3)</f>
        <v>21</v>
      </c>
      <c r="V3" s="43">
        <f t="shared" ref="V3:V14" si="14">ROUND(((T3-U3)*60),0)</f>
        <v>13</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14" si="15">L3</f>
        <v>0.88402777777777775</v>
      </c>
      <c r="L4" s="44">
        <f t="shared" si="6"/>
        <v>0.8979166666666667</v>
      </c>
      <c r="M4" s="45" t="str">
        <f>VLOOKUP(A4,'APPENDIX C'!$A$2:'APPENDIX C'!$B$486,2,0)</f>
        <v/>
      </c>
      <c r="N4" s="46">
        <f t="shared" si="7"/>
        <v>0</v>
      </c>
      <c r="O4" s="46">
        <f t="shared" si="8"/>
        <v>0</v>
      </c>
      <c r="P4" s="46">
        <f t="shared" si="9"/>
        <v>0</v>
      </c>
      <c r="Q4" s="46">
        <f t="shared" si="10"/>
        <v>0</v>
      </c>
      <c r="R4" s="46">
        <f t="shared" si="11"/>
        <v>0</v>
      </c>
      <c r="S4" s="46">
        <f t="shared" si="12"/>
        <v>0.34</v>
      </c>
      <c r="T4" s="46">
        <f t="shared" si="0"/>
        <v>21.556666666666665</v>
      </c>
      <c r="U4" s="43">
        <f t="shared" si="13"/>
        <v>21</v>
      </c>
      <c r="V4" s="43">
        <f t="shared" si="14"/>
        <v>33</v>
      </c>
    </row>
    <row r="5" spans="1:22" ht="17"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0.8979166666666667</v>
      </c>
      <c r="L5" s="44">
        <f t="shared" si="6"/>
        <v>0.91180555555555554</v>
      </c>
      <c r="M5" s="45" t="str">
        <f>VLOOKUP(A5,'APPENDIX C'!$A$2:'APPENDIX C'!$B$486,2,0)</f>
        <v/>
      </c>
      <c r="N5" s="46">
        <f t="shared" si="7"/>
        <v>0</v>
      </c>
      <c r="O5" s="46">
        <f t="shared" si="8"/>
        <v>0</v>
      </c>
      <c r="P5" s="46">
        <f t="shared" si="9"/>
        <v>0</v>
      </c>
      <c r="Q5" s="46">
        <f t="shared" si="10"/>
        <v>0</v>
      </c>
      <c r="R5" s="46">
        <f t="shared" si="11"/>
        <v>0</v>
      </c>
      <c r="S5" s="46">
        <f t="shared" si="12"/>
        <v>0.34</v>
      </c>
      <c r="T5" s="46">
        <f t="shared" si="0"/>
        <v>21.89</v>
      </c>
      <c r="U5" s="43">
        <f t="shared" si="13"/>
        <v>21</v>
      </c>
      <c r="V5" s="43">
        <f t="shared" si="14"/>
        <v>53</v>
      </c>
    </row>
    <row r="6" spans="1:22" ht="17"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0.91180555555555554</v>
      </c>
      <c r="L6" s="44">
        <f t="shared" si="6"/>
        <v>0.92569444444444438</v>
      </c>
      <c r="M6" s="45" t="str">
        <f>VLOOKUP(A6,'APPENDIX C'!$A$2:'APPENDIX C'!$B$486,2,0)</f>
        <v/>
      </c>
      <c r="N6" s="46">
        <f t="shared" si="7"/>
        <v>0</v>
      </c>
      <c r="O6" s="46">
        <f t="shared" si="8"/>
        <v>0</v>
      </c>
      <c r="P6" s="46">
        <f t="shared" si="9"/>
        <v>0</v>
      </c>
      <c r="Q6" s="46">
        <f t="shared" si="10"/>
        <v>0</v>
      </c>
      <c r="R6" s="46">
        <f t="shared" si="11"/>
        <v>0</v>
      </c>
      <c r="S6" s="46">
        <f t="shared" si="12"/>
        <v>0.34</v>
      </c>
      <c r="T6" s="46">
        <f t="shared" si="0"/>
        <v>22.223333333333333</v>
      </c>
      <c r="U6" s="43">
        <f t="shared" si="13"/>
        <v>22</v>
      </c>
      <c r="V6" s="43">
        <f t="shared" si="14"/>
        <v>13</v>
      </c>
    </row>
    <row r="7" spans="1:22" ht="17" x14ac:dyDescent="0.2">
      <c r="A7" s="50" t="s">
        <v>547</v>
      </c>
      <c r="B7" s="43" t="str">
        <f t="shared" si="1"/>
        <v>HARPS-N</v>
      </c>
      <c r="C7" s="43">
        <f>VLOOKUP(A7,'APPENDIX A'!$A$2:'APPENDIX A'!$E$524,3,0)</f>
        <v>900</v>
      </c>
      <c r="D7" s="43">
        <f>VLOOKUP(A7,'APPENDIX A'!$A$2:'APPENDIX A'!$E$524,2,0)</f>
        <v>1</v>
      </c>
      <c r="E7" s="43">
        <f t="shared" si="2"/>
        <v>1224</v>
      </c>
      <c r="F7" s="43">
        <f t="shared" si="3"/>
        <v>0.34</v>
      </c>
      <c r="G7" s="43">
        <f>VLOOKUP(A7,'APPENDIX A'!$A$2:'APPENDIX A'!$E$524,5,0)</f>
        <v>0</v>
      </c>
      <c r="H7" s="43">
        <f>VLOOKUP(A7,'APPENDIX A'!$A$2:'APPENDIX A'!$E$524,4,0)</f>
        <v>0</v>
      </c>
      <c r="I7" s="43">
        <f t="shared" si="4"/>
        <v>0</v>
      </c>
      <c r="J7" s="43">
        <f t="shared" si="5"/>
        <v>0</v>
      </c>
      <c r="K7" s="44">
        <f t="shared" si="15"/>
        <v>0.92569444444444438</v>
      </c>
      <c r="L7" s="44">
        <f t="shared" si="6"/>
        <v>0.93958333333333333</v>
      </c>
      <c r="M7" s="45" t="str">
        <f>VLOOKUP(A7,'APPENDIX C'!$A$2:'APPENDIX C'!$B$486,2,0)</f>
        <v/>
      </c>
      <c r="N7" s="46">
        <f t="shared" si="7"/>
        <v>0</v>
      </c>
      <c r="O7" s="46">
        <f t="shared" si="8"/>
        <v>0</v>
      </c>
      <c r="P7" s="46">
        <f t="shared" si="9"/>
        <v>0</v>
      </c>
      <c r="Q7" s="46">
        <f t="shared" si="10"/>
        <v>0</v>
      </c>
      <c r="R7" s="46">
        <f t="shared" si="11"/>
        <v>0</v>
      </c>
      <c r="S7" s="46">
        <f t="shared" si="12"/>
        <v>0.34</v>
      </c>
      <c r="T7" s="46">
        <f t="shared" si="0"/>
        <v>22.556666666666665</v>
      </c>
      <c r="U7" s="43">
        <f t="shared" si="13"/>
        <v>22</v>
      </c>
      <c r="V7" s="43">
        <f t="shared" si="14"/>
        <v>33</v>
      </c>
    </row>
    <row r="8" spans="1:22" ht="17" x14ac:dyDescent="0.2">
      <c r="A8" s="50" t="s">
        <v>547</v>
      </c>
      <c r="B8" s="43" t="str">
        <f t="shared" si="1"/>
        <v>HARPS-N</v>
      </c>
      <c r="C8" s="43">
        <f>VLOOKUP(A8,'APPENDIX A'!$A$2:'APPENDIX A'!$E$524,3,0)</f>
        <v>900</v>
      </c>
      <c r="D8" s="43">
        <f>VLOOKUP(A8,'APPENDIX A'!$A$2:'APPENDIX A'!$E$524,2,0)</f>
        <v>1</v>
      </c>
      <c r="E8" s="43">
        <f t="shared" si="2"/>
        <v>1224</v>
      </c>
      <c r="F8" s="43">
        <f t="shared" si="3"/>
        <v>0.34</v>
      </c>
      <c r="G8" s="43">
        <f>VLOOKUP(A8,'APPENDIX A'!$A$2:'APPENDIX A'!$E$524,5,0)</f>
        <v>0</v>
      </c>
      <c r="H8" s="43">
        <f>VLOOKUP(A8,'APPENDIX A'!$A$2:'APPENDIX A'!$E$524,4,0)</f>
        <v>0</v>
      </c>
      <c r="I8" s="43">
        <f t="shared" si="4"/>
        <v>0</v>
      </c>
      <c r="J8" s="43">
        <f t="shared" si="5"/>
        <v>0</v>
      </c>
      <c r="K8" s="44">
        <f t="shared" si="15"/>
        <v>0.93958333333333333</v>
      </c>
      <c r="L8" s="44">
        <f t="shared" si="6"/>
        <v>0.95347222222222217</v>
      </c>
      <c r="M8" s="45" t="str">
        <f>VLOOKUP(A8,'APPENDIX C'!$A$2:'APPENDIX C'!$B$486,2,0)</f>
        <v/>
      </c>
      <c r="N8" s="46">
        <f t="shared" si="7"/>
        <v>0</v>
      </c>
      <c r="O8" s="46">
        <f t="shared" si="8"/>
        <v>0</v>
      </c>
      <c r="P8" s="46">
        <f t="shared" si="9"/>
        <v>0</v>
      </c>
      <c r="Q8" s="46">
        <f t="shared" si="10"/>
        <v>0</v>
      </c>
      <c r="R8" s="46">
        <f t="shared" si="11"/>
        <v>0</v>
      </c>
      <c r="S8" s="46">
        <f t="shared" si="12"/>
        <v>0.34</v>
      </c>
      <c r="T8" s="46">
        <f t="shared" si="0"/>
        <v>22.89</v>
      </c>
      <c r="U8" s="43">
        <f t="shared" si="13"/>
        <v>22</v>
      </c>
      <c r="V8" s="43">
        <f t="shared" si="14"/>
        <v>53</v>
      </c>
    </row>
    <row r="9" spans="1:22" ht="17" x14ac:dyDescent="0.2">
      <c r="A9" s="50" t="s">
        <v>547</v>
      </c>
      <c r="B9" s="43" t="str">
        <f t="shared" si="1"/>
        <v>HARPS-N</v>
      </c>
      <c r="C9" s="43">
        <f>VLOOKUP(A9,'APPENDIX A'!$A$2:'APPENDIX A'!$E$524,3,0)</f>
        <v>900</v>
      </c>
      <c r="D9" s="43">
        <f>VLOOKUP(A9,'APPENDIX A'!$A$2:'APPENDIX A'!$E$524,2,0)</f>
        <v>1</v>
      </c>
      <c r="E9" s="43">
        <f t="shared" si="2"/>
        <v>1224</v>
      </c>
      <c r="F9" s="43">
        <f t="shared" si="3"/>
        <v>0.34</v>
      </c>
      <c r="G9" s="43">
        <f>VLOOKUP(A9,'APPENDIX A'!$A$2:'APPENDIX A'!$E$524,5,0)</f>
        <v>0</v>
      </c>
      <c r="H9" s="43">
        <f>VLOOKUP(A9,'APPENDIX A'!$A$2:'APPENDIX A'!$E$524,4,0)</f>
        <v>0</v>
      </c>
      <c r="I9" s="43">
        <f t="shared" si="4"/>
        <v>0</v>
      </c>
      <c r="J9" s="43">
        <f t="shared" si="5"/>
        <v>0</v>
      </c>
      <c r="K9" s="44">
        <f t="shared" si="15"/>
        <v>0.95347222222222217</v>
      </c>
      <c r="L9" s="44">
        <f t="shared" si="6"/>
        <v>0.96736111111111101</v>
      </c>
      <c r="M9" s="45" t="str">
        <f>VLOOKUP(A9,'APPENDIX C'!$A$2:'APPENDIX C'!$B$486,2,0)</f>
        <v/>
      </c>
      <c r="N9" s="46">
        <f t="shared" si="7"/>
        <v>0</v>
      </c>
      <c r="O9" s="46">
        <f t="shared" si="8"/>
        <v>0</v>
      </c>
      <c r="P9" s="46">
        <f t="shared" si="9"/>
        <v>0</v>
      </c>
      <c r="Q9" s="46">
        <f t="shared" si="10"/>
        <v>0</v>
      </c>
      <c r="R9" s="46">
        <f t="shared" si="11"/>
        <v>0</v>
      </c>
      <c r="S9" s="46">
        <f t="shared" si="12"/>
        <v>0.34</v>
      </c>
      <c r="T9" s="46">
        <f t="shared" si="0"/>
        <v>23.223333333333333</v>
      </c>
      <c r="U9" s="43">
        <f t="shared" si="13"/>
        <v>23</v>
      </c>
      <c r="V9" s="43">
        <f t="shared" si="14"/>
        <v>13</v>
      </c>
    </row>
    <row r="10" spans="1:22" ht="17" x14ac:dyDescent="0.2">
      <c r="A10" s="50" t="s">
        <v>547</v>
      </c>
      <c r="B10" s="43" t="str">
        <f t="shared" si="1"/>
        <v>HARPS-N</v>
      </c>
      <c r="C10" s="43">
        <f>VLOOKUP(A10,'APPENDIX A'!$A$2:'APPENDIX A'!$E$524,3,0)</f>
        <v>900</v>
      </c>
      <c r="D10" s="43">
        <f>VLOOKUP(A10,'APPENDIX A'!$A$2:'APPENDIX A'!$E$524,2,0)</f>
        <v>1</v>
      </c>
      <c r="E10" s="43">
        <f t="shared" si="2"/>
        <v>1224</v>
      </c>
      <c r="F10" s="43">
        <f t="shared" si="3"/>
        <v>0.34</v>
      </c>
      <c r="G10" s="43">
        <f>VLOOKUP(A10,'APPENDIX A'!$A$2:'APPENDIX A'!$E$524,5,0)</f>
        <v>0</v>
      </c>
      <c r="H10" s="43">
        <f>VLOOKUP(A10,'APPENDIX A'!$A$2:'APPENDIX A'!$E$524,4,0)</f>
        <v>0</v>
      </c>
      <c r="I10" s="43">
        <f t="shared" si="4"/>
        <v>0</v>
      </c>
      <c r="J10" s="43">
        <f t="shared" si="5"/>
        <v>0</v>
      </c>
      <c r="K10" s="44">
        <f t="shared" si="15"/>
        <v>0.96736111111111101</v>
      </c>
      <c r="L10" s="44">
        <f t="shared" si="6"/>
        <v>0.98125000000000007</v>
      </c>
      <c r="M10" s="45" t="str">
        <f>VLOOKUP(A10,'APPENDIX C'!$A$2:'APPENDIX C'!$B$486,2,0)</f>
        <v/>
      </c>
      <c r="N10" s="46">
        <f t="shared" si="7"/>
        <v>0</v>
      </c>
      <c r="O10" s="46">
        <f t="shared" si="8"/>
        <v>0</v>
      </c>
      <c r="P10" s="46">
        <f t="shared" si="9"/>
        <v>0</v>
      </c>
      <c r="Q10" s="46">
        <f t="shared" si="10"/>
        <v>0</v>
      </c>
      <c r="R10" s="46">
        <f t="shared" si="11"/>
        <v>0</v>
      </c>
      <c r="S10" s="46">
        <f t="shared" si="12"/>
        <v>0.34</v>
      </c>
      <c r="T10" s="46">
        <f t="shared" si="0"/>
        <v>23.556666666666665</v>
      </c>
      <c r="U10" s="43">
        <f t="shared" si="13"/>
        <v>23</v>
      </c>
      <c r="V10" s="43">
        <f t="shared" si="14"/>
        <v>33</v>
      </c>
    </row>
    <row r="11" spans="1:22" ht="17" x14ac:dyDescent="0.2">
      <c r="A11" s="50" t="s">
        <v>547</v>
      </c>
      <c r="B11" s="43" t="str">
        <f t="shared" si="1"/>
        <v>HARPS-N</v>
      </c>
      <c r="C11" s="43">
        <f>VLOOKUP(A11,'APPENDIX A'!$A$2:'APPENDIX A'!$E$524,3,0)</f>
        <v>900</v>
      </c>
      <c r="D11" s="43">
        <f>VLOOKUP(A11,'APPENDIX A'!$A$2:'APPENDIX A'!$E$524,2,0)</f>
        <v>1</v>
      </c>
      <c r="E11" s="43">
        <f t="shared" si="2"/>
        <v>1224</v>
      </c>
      <c r="F11" s="43">
        <f t="shared" si="3"/>
        <v>0.34</v>
      </c>
      <c r="G11" s="43">
        <f>VLOOKUP(A11,'APPENDIX A'!$A$2:'APPENDIX A'!$E$524,5,0)</f>
        <v>0</v>
      </c>
      <c r="H11" s="43">
        <f>VLOOKUP(A11,'APPENDIX A'!$A$2:'APPENDIX A'!$E$524,4,0)</f>
        <v>0</v>
      </c>
      <c r="I11" s="43">
        <f t="shared" si="4"/>
        <v>0</v>
      </c>
      <c r="J11" s="43">
        <f t="shared" si="5"/>
        <v>0</v>
      </c>
      <c r="K11" s="44">
        <f t="shared" si="15"/>
        <v>0.98125000000000007</v>
      </c>
      <c r="L11" s="44">
        <f t="shared" si="6"/>
        <v>0.99513888888888891</v>
      </c>
      <c r="M11" s="45" t="str">
        <f>VLOOKUP(A11,'APPENDIX C'!$A$2:'APPENDIX C'!$B$486,2,0)</f>
        <v/>
      </c>
      <c r="N11" s="46">
        <f t="shared" si="7"/>
        <v>0</v>
      </c>
      <c r="O11" s="46">
        <f t="shared" si="8"/>
        <v>0</v>
      </c>
      <c r="P11" s="46">
        <f t="shared" si="9"/>
        <v>0</v>
      </c>
      <c r="Q11" s="46">
        <f t="shared" si="10"/>
        <v>0</v>
      </c>
      <c r="R11" s="46">
        <f t="shared" si="11"/>
        <v>0</v>
      </c>
      <c r="S11" s="46">
        <f t="shared" si="12"/>
        <v>0.34</v>
      </c>
      <c r="T11" s="46">
        <f t="shared" si="0"/>
        <v>23.89</v>
      </c>
      <c r="U11" s="43">
        <f t="shared" si="13"/>
        <v>23</v>
      </c>
      <c r="V11" s="43">
        <f t="shared" si="14"/>
        <v>53</v>
      </c>
    </row>
    <row r="12" spans="1:22" ht="17" x14ac:dyDescent="0.2">
      <c r="A12" s="50" t="s">
        <v>547</v>
      </c>
      <c r="B12" s="43" t="str">
        <f t="shared" si="1"/>
        <v>HARPS-N</v>
      </c>
      <c r="C12" s="43">
        <f>VLOOKUP(A12,'APPENDIX A'!$A$2:'APPENDIX A'!$E$524,3,0)</f>
        <v>900</v>
      </c>
      <c r="D12" s="43">
        <f>VLOOKUP(A12,'APPENDIX A'!$A$2:'APPENDIX A'!$E$524,2,0)</f>
        <v>1</v>
      </c>
      <c r="E12" s="43">
        <f t="shared" si="2"/>
        <v>1224</v>
      </c>
      <c r="F12" s="43">
        <f t="shared" si="3"/>
        <v>0.34</v>
      </c>
      <c r="G12" s="43">
        <f>VLOOKUP(A12,'APPENDIX A'!$A$2:'APPENDIX A'!$E$524,5,0)</f>
        <v>0</v>
      </c>
      <c r="H12" s="43">
        <f>VLOOKUP(A12,'APPENDIX A'!$A$2:'APPENDIX A'!$E$524,4,0)</f>
        <v>0</v>
      </c>
      <c r="I12" s="43">
        <f t="shared" si="4"/>
        <v>0</v>
      </c>
      <c r="J12" s="43">
        <f t="shared" si="5"/>
        <v>0</v>
      </c>
      <c r="K12" s="44">
        <f t="shared" si="15"/>
        <v>0.99513888888888891</v>
      </c>
      <c r="L12" s="44">
        <f t="shared" si="6"/>
        <v>9.0277777777776347E-3</v>
      </c>
      <c r="M12" s="45" t="str">
        <f>VLOOKUP(A12,'APPENDIX C'!$A$2:'APPENDIX C'!$B$486,2,0)</f>
        <v/>
      </c>
      <c r="N12" s="46">
        <f t="shared" si="7"/>
        <v>0</v>
      </c>
      <c r="O12" s="46">
        <f t="shared" si="8"/>
        <v>0</v>
      </c>
      <c r="P12" s="46">
        <f t="shared" si="9"/>
        <v>0</v>
      </c>
      <c r="Q12" s="46">
        <f t="shared" si="10"/>
        <v>0</v>
      </c>
      <c r="R12" s="46">
        <f t="shared" si="11"/>
        <v>0</v>
      </c>
      <c r="S12" s="46">
        <f t="shared" si="12"/>
        <v>0.34</v>
      </c>
      <c r="T12" s="46">
        <f t="shared" si="0"/>
        <v>24.223333333333333</v>
      </c>
      <c r="U12" s="43">
        <f t="shared" si="13"/>
        <v>24</v>
      </c>
      <c r="V12" s="43">
        <f t="shared" si="14"/>
        <v>13</v>
      </c>
    </row>
    <row r="13" spans="1:22" x14ac:dyDescent="0.2">
      <c r="A13" s="49" t="s">
        <v>342</v>
      </c>
      <c r="B13" s="43" t="str">
        <f t="shared" si="1"/>
        <v>HARPS-N</v>
      </c>
      <c r="C13" s="43">
        <f>VLOOKUP(A13,'APPENDIX A'!$A$2:'APPENDIX A'!$E$524,3,0)</f>
        <v>900</v>
      </c>
      <c r="D13" s="43">
        <f>VLOOKUP(A13,'APPENDIX A'!$A$2:'APPENDIX A'!$E$524,2,0)</f>
        <v>1</v>
      </c>
      <c r="E13" s="43">
        <f t="shared" si="2"/>
        <v>1224</v>
      </c>
      <c r="F13" s="43">
        <f t="shared" si="3"/>
        <v>0.34</v>
      </c>
      <c r="G13" s="43">
        <f>VLOOKUP(A13,'APPENDIX A'!$A$2:'APPENDIX A'!$E$524,5,0)</f>
        <v>0</v>
      </c>
      <c r="H13" s="43">
        <f>VLOOKUP(A13,'APPENDIX A'!$A$2:'APPENDIX A'!$E$524,4,0)</f>
        <v>0</v>
      </c>
      <c r="I13" s="43">
        <f t="shared" si="4"/>
        <v>0</v>
      </c>
      <c r="J13" s="43">
        <f t="shared" si="5"/>
        <v>0</v>
      </c>
      <c r="K13" s="44">
        <f t="shared" si="15"/>
        <v>9.0277777777776347E-3</v>
      </c>
      <c r="L13" s="44">
        <f t="shared" si="6"/>
        <v>2.2916666666666669E-2</v>
      </c>
      <c r="M13" s="45" t="str">
        <f>VLOOKUP(A13,'APPENDIX C'!$A$2:'APPENDIX C'!$B$486,2,0)</f>
        <v xml:space="preserve"> </v>
      </c>
      <c r="N13" s="46">
        <f t="shared" si="7"/>
        <v>0</v>
      </c>
      <c r="O13" s="46">
        <f t="shared" si="8"/>
        <v>0</v>
      </c>
      <c r="P13" s="46">
        <f t="shared" si="9"/>
        <v>0</v>
      </c>
      <c r="Q13" s="46">
        <f t="shared" si="10"/>
        <v>0</v>
      </c>
      <c r="R13" s="46">
        <f t="shared" si="11"/>
        <v>0</v>
      </c>
      <c r="S13" s="46">
        <f t="shared" si="12"/>
        <v>0</v>
      </c>
      <c r="T13" s="46">
        <f t="shared" si="0"/>
        <v>0.55666666666666664</v>
      </c>
      <c r="U13" s="43">
        <f t="shared" si="13"/>
        <v>0</v>
      </c>
      <c r="V13" s="43">
        <f t="shared" si="14"/>
        <v>33</v>
      </c>
    </row>
    <row r="14" spans="1:22" x14ac:dyDescent="0.2">
      <c r="A14" s="49" t="s">
        <v>564</v>
      </c>
      <c r="B14" s="43" t="str">
        <f t="shared" si="1"/>
        <v>GIARPS</v>
      </c>
      <c r="C14" s="43">
        <f>VLOOKUP(A14,'APPENDIX A'!$A$2:'APPENDIX A'!$E$524,3,0)</f>
        <v>180</v>
      </c>
      <c r="D14" s="43">
        <f>VLOOKUP(A14,'APPENDIX A'!$A$2:'APPENDIX A'!$E$524,2,0)</f>
        <v>3</v>
      </c>
      <c r="E14" s="43">
        <f t="shared" si="2"/>
        <v>938</v>
      </c>
      <c r="F14" s="43">
        <f t="shared" si="3"/>
        <v>0.26055555555555554</v>
      </c>
      <c r="G14" s="43">
        <f>VLOOKUP(A14,'APPENDIX A'!$A$2:'APPENDIX A'!$E$524,5,0)</f>
        <v>300</v>
      </c>
      <c r="H14" s="43">
        <f>VLOOKUP(A14,'APPENDIX A'!$A$2:'APPENDIX A'!$E$524,4,0)</f>
        <v>1</v>
      </c>
      <c r="I14" s="43">
        <f t="shared" si="4"/>
        <v>780</v>
      </c>
      <c r="J14" s="43">
        <f t="shared" si="5"/>
        <v>0.21666666666666667</v>
      </c>
      <c r="K14" s="44">
        <f t="shared" si="15"/>
        <v>2.2916666666666669E-2</v>
      </c>
      <c r="L14" s="44">
        <f t="shared" si="6"/>
        <v>3.4027777777777775E-2</v>
      </c>
      <c r="M14" s="45" t="str">
        <f>VLOOKUP(A14,'APPENDIX C'!$A$2:'APPENDIX C'!$B$486,2,0)</f>
        <v xml:space="preserve"> </v>
      </c>
      <c r="N14" s="46">
        <f t="shared" si="7"/>
        <v>0</v>
      </c>
      <c r="O14" s="46">
        <f t="shared" si="8"/>
        <v>0</v>
      </c>
      <c r="P14" s="46">
        <f t="shared" si="9"/>
        <v>0</v>
      </c>
      <c r="Q14" s="46">
        <f t="shared" si="10"/>
        <v>0.26055555555555554</v>
      </c>
      <c r="R14" s="46">
        <f t="shared" si="11"/>
        <v>0</v>
      </c>
      <c r="S14" s="46">
        <f t="shared" si="12"/>
        <v>0</v>
      </c>
      <c r="T14" s="46">
        <f t="shared" si="0"/>
        <v>0.81055555555555558</v>
      </c>
      <c r="U14" s="43">
        <f t="shared" si="13"/>
        <v>0</v>
      </c>
      <c r="V14" s="43">
        <f t="shared" si="14"/>
        <v>49</v>
      </c>
    </row>
    <row r="15" spans="1:22" ht="17" x14ac:dyDescent="0.2">
      <c r="A15" s="49" t="s">
        <v>692</v>
      </c>
      <c r="B15" s="43" t="str">
        <f t="shared" ref="B15:B30" si="16">IF(F15=0, IF(J15=0,"NONE","GIANO-B"),IF(J15=0,"HARPS-N","GIARPS"))</f>
        <v>HARPS-N</v>
      </c>
      <c r="C15" s="43">
        <f>VLOOKUP(A15,'APPENDIX A'!$A$2:'APPENDIX A'!$E$524,3,0)</f>
        <v>1200</v>
      </c>
      <c r="D15" s="43">
        <f>VLOOKUP(A15,'APPENDIX A'!$A$2:'APPENDIX A'!$E$524,2,0)</f>
        <v>1</v>
      </c>
      <c r="E15" s="43">
        <f t="shared" ref="E15:E30" si="17">IF(C15=0, 0,IF(D15=0,0,120+167+D15*(C15+37)))</f>
        <v>1524</v>
      </c>
      <c r="F15" s="43">
        <f t="shared" ref="F15:F30" si="18">E15/3600</f>
        <v>0.42333333333333334</v>
      </c>
      <c r="G15" s="43">
        <f>VLOOKUP(A15,'APPENDIX A'!$A$2:'APPENDIX A'!$E$524,5,0)</f>
        <v>300</v>
      </c>
      <c r="H15" s="43">
        <f>VLOOKUP(A15,'APPENDIX A'!$A$2:'APPENDIX A'!$E$524,4,0)</f>
        <v>0</v>
      </c>
      <c r="I15" s="43">
        <f t="shared" ref="I15:I30" si="19">H15*(180+2*G15)</f>
        <v>0</v>
      </c>
      <c r="J15" s="43">
        <f t="shared" ref="J15:J30" si="20">I15/3600</f>
        <v>0</v>
      </c>
      <c r="K15" s="44">
        <f t="shared" ref="K15:K30" si="21">L14</f>
        <v>3.4027777777777775E-2</v>
      </c>
      <c r="L15" s="44">
        <f t="shared" ref="L15:L30" si="22">TIME(U15,V15,0)</f>
        <v>5.1388888888888894E-2</v>
      </c>
      <c r="M15" s="45" t="str">
        <f>VLOOKUP(A15,'APPENDIX C'!$A$2:'APPENDIX C'!$B$486,2,0)</f>
        <v xml:space="preserve"> </v>
      </c>
      <c r="N15" s="46">
        <f t="shared" ref="N15:N30" si="23">IF(MID(A15,1,2)="MP",0,IF(MID(A15,1,1)="M",F15,IF(A15="GATO01",F15/4,0)))</f>
        <v>0</v>
      </c>
      <c r="O15" s="46">
        <f t="shared" ref="O15:O30" si="24">IF(MID(A15,1,2)="KP",F15,IF(A15="GATO01",(F15)/4,0))</f>
        <v>0</v>
      </c>
      <c r="P15" s="46">
        <f t="shared" ref="P15:P30" si="25">IF(MID(A15,1,2)="SC",MAX(F15,J15),0)</f>
        <v>0</v>
      </c>
      <c r="Q15" s="46">
        <f t="shared" ref="Q15:Q30" si="26">IF(MID(A15,1,2)="YO",MAX(F15,J15),0)</f>
        <v>0.42333333333333334</v>
      </c>
      <c r="R15" s="46">
        <f t="shared" ref="R15:R30" si="27">IF(MID(A15,1,2)="AT",MAX(F15,J15),0)</f>
        <v>0</v>
      </c>
      <c r="S15" s="46">
        <f t="shared" ref="S15:S30" si="28">IF(MID(A15,1,2)="GT",F15,0)</f>
        <v>0</v>
      </c>
      <c r="T15" s="46">
        <f t="shared" ref="T15:T30" si="29">IF(F15&lt;J15,HOUR(K15)+(MINUTE(K15)+(I15)/60)/60,HOUR(K15)+(MINUTE(K15)+(E15)/60)/60)</f>
        <v>1.24</v>
      </c>
      <c r="U15" s="43">
        <f t="shared" ref="U15:U30" si="30">INT(T15)</f>
        <v>1</v>
      </c>
      <c r="V15" s="43">
        <f t="shared" ref="V15:V30" si="31">ROUND(((T15-U15)*60),0)</f>
        <v>14</v>
      </c>
    </row>
    <row r="16" spans="1:22" x14ac:dyDescent="0.2">
      <c r="A16" s="50" t="s">
        <v>683</v>
      </c>
      <c r="B16" s="43" t="str">
        <f t="shared" si="16"/>
        <v>HARPS-N</v>
      </c>
      <c r="C16" s="43">
        <f>VLOOKUP(A16,'APPENDIX A'!$A$2:'APPENDIX A'!$E$524,3,0)</f>
        <v>1800</v>
      </c>
      <c r="D16" s="43">
        <f>VLOOKUP(A16,'APPENDIX A'!$A$2:'APPENDIX A'!$E$524,2,0)</f>
        <v>1</v>
      </c>
      <c r="E16" s="43">
        <f t="shared" si="17"/>
        <v>2124</v>
      </c>
      <c r="F16" s="43">
        <f t="shared" si="18"/>
        <v>0.59</v>
      </c>
      <c r="G16" s="43">
        <f>VLOOKUP(A16,'APPENDIX A'!$A$2:'APPENDIX A'!$E$524,5,0)</f>
        <v>300</v>
      </c>
      <c r="H16" s="43">
        <f>VLOOKUP(A16,'APPENDIX A'!$A$2:'APPENDIX A'!$E$524,4,0)</f>
        <v>0</v>
      </c>
      <c r="I16" s="43">
        <f t="shared" si="19"/>
        <v>0</v>
      </c>
      <c r="J16" s="43">
        <f t="shared" si="20"/>
        <v>0</v>
      </c>
      <c r="K16" s="44">
        <f t="shared" si="21"/>
        <v>5.1388888888888894E-2</v>
      </c>
      <c r="L16" s="44">
        <f t="shared" si="22"/>
        <v>7.5694444444444439E-2</v>
      </c>
      <c r="M16" s="45" t="str">
        <f>VLOOKUP(A16,'APPENDIX C'!$A$2:'APPENDIX C'!$B$486,2,0)</f>
        <v xml:space="preserve"> </v>
      </c>
      <c r="N16" s="46">
        <f t="shared" si="23"/>
        <v>0</v>
      </c>
      <c r="O16" s="46">
        <f t="shared" si="24"/>
        <v>0</v>
      </c>
      <c r="P16" s="46">
        <f t="shared" si="25"/>
        <v>0</v>
      </c>
      <c r="Q16" s="46">
        <f t="shared" si="26"/>
        <v>0.59</v>
      </c>
      <c r="R16" s="46">
        <f t="shared" si="27"/>
        <v>0</v>
      </c>
      <c r="S16" s="46">
        <f t="shared" si="28"/>
        <v>0</v>
      </c>
      <c r="T16" s="46">
        <f t="shared" si="29"/>
        <v>1.8233333333333333</v>
      </c>
      <c r="U16" s="43">
        <f t="shared" si="30"/>
        <v>1</v>
      </c>
      <c r="V16" s="43">
        <f t="shared" si="31"/>
        <v>49</v>
      </c>
    </row>
    <row r="17" spans="1:22" x14ac:dyDescent="0.2">
      <c r="A17" s="50" t="s">
        <v>547</v>
      </c>
      <c r="B17" s="43" t="str">
        <f t="shared" si="16"/>
        <v>HARPS-N</v>
      </c>
      <c r="C17" s="43">
        <f>VLOOKUP(A17,'APPENDIX A'!$A$2:'APPENDIX A'!$E$524,3,0)</f>
        <v>900</v>
      </c>
      <c r="D17" s="43">
        <f>VLOOKUP(A17,'APPENDIX A'!$A$2:'APPENDIX A'!$E$524,2,0)</f>
        <v>1</v>
      </c>
      <c r="E17" s="43">
        <f t="shared" si="17"/>
        <v>1224</v>
      </c>
      <c r="F17" s="43">
        <f t="shared" si="18"/>
        <v>0.34</v>
      </c>
      <c r="G17" s="43">
        <f>VLOOKUP(A17,'APPENDIX A'!$A$2:'APPENDIX A'!$E$524,5,0)</f>
        <v>0</v>
      </c>
      <c r="H17" s="43">
        <f>VLOOKUP(A17,'APPENDIX A'!$A$2:'APPENDIX A'!$E$524,4,0)</f>
        <v>0</v>
      </c>
      <c r="I17" s="43">
        <f t="shared" si="19"/>
        <v>0</v>
      </c>
      <c r="J17" s="43">
        <f t="shared" si="20"/>
        <v>0</v>
      </c>
      <c r="K17" s="44">
        <f t="shared" si="21"/>
        <v>7.5694444444444439E-2</v>
      </c>
      <c r="L17" s="44">
        <f t="shared" si="22"/>
        <v>8.9583333333333334E-2</v>
      </c>
      <c r="M17" s="45" t="str">
        <f>VLOOKUP(A17,'APPENDIX C'!$A$2:'APPENDIX C'!$B$486,2,0)</f>
        <v/>
      </c>
      <c r="N17" s="46">
        <f t="shared" si="23"/>
        <v>0</v>
      </c>
      <c r="O17" s="46">
        <f t="shared" si="24"/>
        <v>0</v>
      </c>
      <c r="P17" s="46">
        <f t="shared" si="25"/>
        <v>0</v>
      </c>
      <c r="Q17" s="46">
        <f t="shared" si="26"/>
        <v>0</v>
      </c>
      <c r="R17" s="46">
        <f t="shared" si="27"/>
        <v>0</v>
      </c>
      <c r="S17" s="46">
        <f t="shared" si="28"/>
        <v>0.34</v>
      </c>
      <c r="T17" s="46">
        <f t="shared" si="29"/>
        <v>2.1566666666666667</v>
      </c>
      <c r="U17" s="43">
        <f t="shared" si="30"/>
        <v>2</v>
      </c>
      <c r="V17" s="43">
        <f t="shared" si="31"/>
        <v>9</v>
      </c>
    </row>
    <row r="18" spans="1:22" x14ac:dyDescent="0.2">
      <c r="A18" s="50" t="s">
        <v>547</v>
      </c>
      <c r="B18" s="43" t="str">
        <f t="shared" si="16"/>
        <v>HARPS-N</v>
      </c>
      <c r="C18" s="43">
        <f>VLOOKUP(A18,'APPENDIX A'!$A$2:'APPENDIX A'!$E$524,3,0)</f>
        <v>900</v>
      </c>
      <c r="D18" s="43">
        <f>VLOOKUP(A18,'APPENDIX A'!$A$2:'APPENDIX A'!$E$524,2,0)</f>
        <v>1</v>
      </c>
      <c r="E18" s="43">
        <f t="shared" si="17"/>
        <v>1224</v>
      </c>
      <c r="F18" s="43">
        <f t="shared" si="18"/>
        <v>0.34</v>
      </c>
      <c r="G18" s="43">
        <f>VLOOKUP(A18,'APPENDIX A'!$A$2:'APPENDIX A'!$E$524,5,0)</f>
        <v>0</v>
      </c>
      <c r="H18" s="43">
        <f>VLOOKUP(A18,'APPENDIX A'!$A$2:'APPENDIX A'!$E$524,4,0)</f>
        <v>0</v>
      </c>
      <c r="I18" s="43">
        <f t="shared" si="19"/>
        <v>0</v>
      </c>
      <c r="J18" s="43">
        <f t="shared" si="20"/>
        <v>0</v>
      </c>
      <c r="K18" s="44">
        <f t="shared" si="21"/>
        <v>8.9583333333333334E-2</v>
      </c>
      <c r="L18" s="44">
        <f t="shared" si="22"/>
        <v>0.10347222222222223</v>
      </c>
      <c r="M18" s="45" t="str">
        <f>VLOOKUP(A18,'APPENDIX C'!$A$2:'APPENDIX C'!$B$486,2,0)</f>
        <v/>
      </c>
      <c r="N18" s="46">
        <f t="shared" si="23"/>
        <v>0</v>
      </c>
      <c r="O18" s="46">
        <f t="shared" si="24"/>
        <v>0</v>
      </c>
      <c r="P18" s="46">
        <f t="shared" si="25"/>
        <v>0</v>
      </c>
      <c r="Q18" s="46">
        <f t="shared" si="26"/>
        <v>0</v>
      </c>
      <c r="R18" s="46">
        <f t="shared" si="27"/>
        <v>0</v>
      </c>
      <c r="S18" s="46">
        <f t="shared" si="28"/>
        <v>0.34</v>
      </c>
      <c r="T18" s="46">
        <f t="shared" si="29"/>
        <v>2.4900000000000002</v>
      </c>
      <c r="U18" s="43">
        <f t="shared" si="30"/>
        <v>2</v>
      </c>
      <c r="V18" s="43">
        <f t="shared" si="31"/>
        <v>29</v>
      </c>
    </row>
    <row r="19" spans="1:22" x14ac:dyDescent="0.2">
      <c r="A19" s="50" t="s">
        <v>547</v>
      </c>
      <c r="B19" s="43" t="str">
        <f t="shared" si="16"/>
        <v>HARPS-N</v>
      </c>
      <c r="C19" s="43">
        <f>VLOOKUP(A19,'APPENDIX A'!$A$2:'APPENDIX A'!$E$524,3,0)</f>
        <v>900</v>
      </c>
      <c r="D19" s="43">
        <f>VLOOKUP(A19,'APPENDIX A'!$A$2:'APPENDIX A'!$E$524,2,0)</f>
        <v>1</v>
      </c>
      <c r="E19" s="43">
        <f t="shared" si="17"/>
        <v>1224</v>
      </c>
      <c r="F19" s="43">
        <f t="shared" si="18"/>
        <v>0.34</v>
      </c>
      <c r="G19" s="43">
        <f>VLOOKUP(A19,'APPENDIX A'!$A$2:'APPENDIX A'!$E$524,5,0)</f>
        <v>0</v>
      </c>
      <c r="H19" s="43">
        <f>VLOOKUP(A19,'APPENDIX A'!$A$2:'APPENDIX A'!$E$524,4,0)</f>
        <v>0</v>
      </c>
      <c r="I19" s="43">
        <f t="shared" si="19"/>
        <v>0</v>
      </c>
      <c r="J19" s="43">
        <f t="shared" si="20"/>
        <v>0</v>
      </c>
      <c r="K19" s="44">
        <f t="shared" si="21"/>
        <v>0.10347222222222223</v>
      </c>
      <c r="L19" s="44">
        <f t="shared" si="22"/>
        <v>0.1173611111111111</v>
      </c>
      <c r="M19" s="45" t="str">
        <f>VLOOKUP(A19,'APPENDIX C'!$A$2:'APPENDIX C'!$B$486,2,0)</f>
        <v/>
      </c>
      <c r="N19" s="46">
        <f t="shared" si="23"/>
        <v>0</v>
      </c>
      <c r="O19" s="46">
        <f t="shared" si="24"/>
        <v>0</v>
      </c>
      <c r="P19" s="46">
        <f t="shared" si="25"/>
        <v>0</v>
      </c>
      <c r="Q19" s="46">
        <f t="shared" si="26"/>
        <v>0</v>
      </c>
      <c r="R19" s="46">
        <f t="shared" si="27"/>
        <v>0</v>
      </c>
      <c r="S19" s="46">
        <f t="shared" si="28"/>
        <v>0.34</v>
      </c>
      <c r="T19" s="46">
        <f t="shared" si="29"/>
        <v>2.8233333333333333</v>
      </c>
      <c r="U19" s="43">
        <f t="shared" si="30"/>
        <v>2</v>
      </c>
      <c r="V19" s="43">
        <f t="shared" si="31"/>
        <v>49</v>
      </c>
    </row>
    <row r="20" spans="1:22" x14ac:dyDescent="0.2">
      <c r="A20" s="50" t="s">
        <v>547</v>
      </c>
      <c r="B20" s="43" t="str">
        <f t="shared" si="16"/>
        <v>HARPS-N</v>
      </c>
      <c r="C20" s="43">
        <f>VLOOKUP(A20,'APPENDIX A'!$A$2:'APPENDIX A'!$E$524,3,0)</f>
        <v>900</v>
      </c>
      <c r="D20" s="43">
        <f>VLOOKUP(A20,'APPENDIX A'!$A$2:'APPENDIX A'!$E$524,2,0)</f>
        <v>1</v>
      </c>
      <c r="E20" s="43">
        <f t="shared" si="17"/>
        <v>1224</v>
      </c>
      <c r="F20" s="43">
        <f t="shared" si="18"/>
        <v>0.34</v>
      </c>
      <c r="G20" s="43">
        <f>VLOOKUP(A20,'APPENDIX A'!$A$2:'APPENDIX A'!$E$524,5,0)</f>
        <v>0</v>
      </c>
      <c r="H20" s="43">
        <f>VLOOKUP(A20,'APPENDIX A'!$A$2:'APPENDIX A'!$E$524,4,0)</f>
        <v>0</v>
      </c>
      <c r="I20" s="43">
        <f t="shared" si="19"/>
        <v>0</v>
      </c>
      <c r="J20" s="43">
        <f t="shared" si="20"/>
        <v>0</v>
      </c>
      <c r="K20" s="44">
        <f t="shared" si="21"/>
        <v>0.1173611111111111</v>
      </c>
      <c r="L20" s="44">
        <f t="shared" si="22"/>
        <v>0.13125000000000001</v>
      </c>
      <c r="M20" s="45" t="str">
        <f>VLOOKUP(A20,'APPENDIX C'!$A$2:'APPENDIX C'!$B$486,2,0)</f>
        <v/>
      </c>
      <c r="N20" s="46">
        <f t="shared" si="23"/>
        <v>0</v>
      </c>
      <c r="O20" s="46">
        <f t="shared" si="24"/>
        <v>0</v>
      </c>
      <c r="P20" s="46">
        <f t="shared" si="25"/>
        <v>0</v>
      </c>
      <c r="Q20" s="46">
        <f t="shared" si="26"/>
        <v>0</v>
      </c>
      <c r="R20" s="46">
        <f t="shared" si="27"/>
        <v>0</v>
      </c>
      <c r="S20" s="46">
        <f t="shared" si="28"/>
        <v>0.34</v>
      </c>
      <c r="T20" s="46">
        <f t="shared" si="29"/>
        <v>3.1566666666666667</v>
      </c>
      <c r="U20" s="43">
        <f t="shared" si="30"/>
        <v>3</v>
      </c>
      <c r="V20" s="43">
        <f t="shared" si="31"/>
        <v>9</v>
      </c>
    </row>
    <row r="21" spans="1:22" x14ac:dyDescent="0.2">
      <c r="A21" s="50" t="s">
        <v>547</v>
      </c>
      <c r="B21" s="43" t="str">
        <f t="shared" si="16"/>
        <v>HARPS-N</v>
      </c>
      <c r="C21" s="43">
        <f>VLOOKUP(A21,'APPENDIX A'!$A$2:'APPENDIX A'!$E$524,3,0)</f>
        <v>900</v>
      </c>
      <c r="D21" s="43">
        <f>VLOOKUP(A21,'APPENDIX A'!$A$2:'APPENDIX A'!$E$524,2,0)</f>
        <v>1</v>
      </c>
      <c r="E21" s="43">
        <f t="shared" si="17"/>
        <v>1224</v>
      </c>
      <c r="F21" s="43">
        <f t="shared" si="18"/>
        <v>0.34</v>
      </c>
      <c r="G21" s="43">
        <f>VLOOKUP(A21,'APPENDIX A'!$A$2:'APPENDIX A'!$E$524,5,0)</f>
        <v>0</v>
      </c>
      <c r="H21" s="43">
        <f>VLOOKUP(A21,'APPENDIX A'!$A$2:'APPENDIX A'!$E$524,4,0)</f>
        <v>0</v>
      </c>
      <c r="I21" s="43">
        <f t="shared" si="19"/>
        <v>0</v>
      </c>
      <c r="J21" s="43">
        <f t="shared" si="20"/>
        <v>0</v>
      </c>
      <c r="K21" s="44">
        <f t="shared" si="21"/>
        <v>0.13125000000000001</v>
      </c>
      <c r="L21" s="44">
        <f t="shared" si="22"/>
        <v>0.1451388888888889</v>
      </c>
      <c r="M21" s="45" t="str">
        <f>VLOOKUP(A21,'APPENDIX C'!$A$2:'APPENDIX C'!$B$486,2,0)</f>
        <v/>
      </c>
      <c r="N21" s="46">
        <f t="shared" si="23"/>
        <v>0</v>
      </c>
      <c r="O21" s="46">
        <f t="shared" si="24"/>
        <v>0</v>
      </c>
      <c r="P21" s="46">
        <f t="shared" si="25"/>
        <v>0</v>
      </c>
      <c r="Q21" s="46">
        <f t="shared" si="26"/>
        <v>0</v>
      </c>
      <c r="R21" s="46">
        <f t="shared" si="27"/>
        <v>0</v>
      </c>
      <c r="S21" s="46">
        <f t="shared" si="28"/>
        <v>0.34</v>
      </c>
      <c r="T21" s="46">
        <f t="shared" si="29"/>
        <v>3.49</v>
      </c>
      <c r="U21" s="43">
        <f t="shared" si="30"/>
        <v>3</v>
      </c>
      <c r="V21" s="43">
        <f t="shared" si="31"/>
        <v>29</v>
      </c>
    </row>
    <row r="22" spans="1:22" x14ac:dyDescent="0.2">
      <c r="A22" s="50" t="s">
        <v>547</v>
      </c>
      <c r="B22" s="43" t="str">
        <f t="shared" si="16"/>
        <v>HARPS-N</v>
      </c>
      <c r="C22" s="43">
        <f>VLOOKUP(A22,'APPENDIX A'!$A$2:'APPENDIX A'!$E$524,3,0)</f>
        <v>900</v>
      </c>
      <c r="D22" s="43">
        <f>VLOOKUP(A22,'APPENDIX A'!$A$2:'APPENDIX A'!$E$524,2,0)</f>
        <v>1</v>
      </c>
      <c r="E22" s="43">
        <f t="shared" si="17"/>
        <v>1224</v>
      </c>
      <c r="F22" s="43">
        <f t="shared" si="18"/>
        <v>0.34</v>
      </c>
      <c r="G22" s="43">
        <f>VLOOKUP(A22,'APPENDIX A'!$A$2:'APPENDIX A'!$E$524,5,0)</f>
        <v>0</v>
      </c>
      <c r="H22" s="43">
        <f>VLOOKUP(A22,'APPENDIX A'!$A$2:'APPENDIX A'!$E$524,4,0)</f>
        <v>0</v>
      </c>
      <c r="I22" s="43">
        <f t="shared" si="19"/>
        <v>0</v>
      </c>
      <c r="J22" s="43">
        <f t="shared" si="20"/>
        <v>0</v>
      </c>
      <c r="K22" s="44">
        <f t="shared" si="21"/>
        <v>0.1451388888888889</v>
      </c>
      <c r="L22" s="44">
        <f t="shared" si="22"/>
        <v>0.15902777777777777</v>
      </c>
      <c r="M22" s="45" t="str">
        <f>VLOOKUP(A22,'APPENDIX C'!$A$2:'APPENDIX C'!$B$486,2,0)</f>
        <v/>
      </c>
      <c r="N22" s="46">
        <f t="shared" si="23"/>
        <v>0</v>
      </c>
      <c r="O22" s="46">
        <f t="shared" si="24"/>
        <v>0</v>
      </c>
      <c r="P22" s="46">
        <f t="shared" si="25"/>
        <v>0</v>
      </c>
      <c r="Q22" s="46">
        <f t="shared" si="26"/>
        <v>0</v>
      </c>
      <c r="R22" s="46">
        <f t="shared" si="27"/>
        <v>0</v>
      </c>
      <c r="S22" s="46">
        <f t="shared" si="28"/>
        <v>0.34</v>
      </c>
      <c r="T22" s="46">
        <f t="shared" si="29"/>
        <v>3.8233333333333333</v>
      </c>
      <c r="U22" s="43">
        <f t="shared" si="30"/>
        <v>3</v>
      </c>
      <c r="V22" s="43">
        <f t="shared" si="31"/>
        <v>49</v>
      </c>
    </row>
    <row r="23" spans="1:22" x14ac:dyDescent="0.2">
      <c r="A23" s="50" t="s">
        <v>547</v>
      </c>
      <c r="B23" s="43" t="str">
        <f t="shared" si="16"/>
        <v>HARPS-N</v>
      </c>
      <c r="C23" s="43">
        <f>VLOOKUP(A23,'APPENDIX A'!$A$2:'APPENDIX A'!$E$524,3,0)</f>
        <v>900</v>
      </c>
      <c r="D23" s="43">
        <f>VLOOKUP(A23,'APPENDIX A'!$A$2:'APPENDIX A'!$E$524,2,0)</f>
        <v>1</v>
      </c>
      <c r="E23" s="43">
        <f t="shared" si="17"/>
        <v>1224</v>
      </c>
      <c r="F23" s="43">
        <f t="shared" si="18"/>
        <v>0.34</v>
      </c>
      <c r="G23" s="43">
        <f>VLOOKUP(A23,'APPENDIX A'!$A$2:'APPENDIX A'!$E$524,5,0)</f>
        <v>0</v>
      </c>
      <c r="H23" s="43">
        <f>VLOOKUP(A23,'APPENDIX A'!$A$2:'APPENDIX A'!$E$524,4,0)</f>
        <v>0</v>
      </c>
      <c r="I23" s="43">
        <f t="shared" si="19"/>
        <v>0</v>
      </c>
      <c r="J23" s="43">
        <f t="shared" si="20"/>
        <v>0</v>
      </c>
      <c r="K23" s="44">
        <f t="shared" si="21"/>
        <v>0.15902777777777777</v>
      </c>
      <c r="L23" s="44">
        <f t="shared" si="22"/>
        <v>0.17291666666666669</v>
      </c>
      <c r="M23" s="45" t="str">
        <f>VLOOKUP(A23,'APPENDIX C'!$A$2:'APPENDIX C'!$B$486,2,0)</f>
        <v/>
      </c>
      <c r="N23" s="46">
        <f t="shared" si="23"/>
        <v>0</v>
      </c>
      <c r="O23" s="46">
        <f t="shared" si="24"/>
        <v>0</v>
      </c>
      <c r="P23" s="46">
        <f t="shared" si="25"/>
        <v>0</v>
      </c>
      <c r="Q23" s="46">
        <f t="shared" si="26"/>
        <v>0</v>
      </c>
      <c r="R23" s="46">
        <f t="shared" si="27"/>
        <v>0</v>
      </c>
      <c r="S23" s="46">
        <f t="shared" si="28"/>
        <v>0.34</v>
      </c>
      <c r="T23" s="46">
        <f t="shared" si="29"/>
        <v>4.1566666666666663</v>
      </c>
      <c r="U23" s="43">
        <f t="shared" si="30"/>
        <v>4</v>
      </c>
      <c r="V23" s="43">
        <f t="shared" si="31"/>
        <v>9</v>
      </c>
    </row>
    <row r="24" spans="1:22" x14ac:dyDescent="0.2">
      <c r="A24" s="49" t="s">
        <v>565</v>
      </c>
      <c r="B24" s="43" t="str">
        <f t="shared" si="16"/>
        <v>GIARPS</v>
      </c>
      <c r="C24" s="43">
        <f>VLOOKUP(A24,'APPENDIX A'!$A$2:'APPENDIX A'!$E$524,3,0)</f>
        <v>200</v>
      </c>
      <c r="D24" s="43">
        <f>VLOOKUP(A24,'APPENDIX A'!$A$2:'APPENDIX A'!$E$524,2,0)</f>
        <v>2</v>
      </c>
      <c r="E24" s="43">
        <f t="shared" si="17"/>
        <v>761</v>
      </c>
      <c r="F24" s="43">
        <f t="shared" si="18"/>
        <v>0.21138888888888888</v>
      </c>
      <c r="G24" s="43">
        <f>VLOOKUP(A24,'APPENDIX A'!$A$2:'APPENDIX A'!$E$524,5,0)</f>
        <v>300</v>
      </c>
      <c r="H24" s="43">
        <f>VLOOKUP(A24,'APPENDIX A'!$A$2:'APPENDIX A'!$E$524,4,0)</f>
        <v>1</v>
      </c>
      <c r="I24" s="43">
        <f t="shared" si="19"/>
        <v>780</v>
      </c>
      <c r="J24" s="43">
        <f t="shared" si="20"/>
        <v>0.21666666666666667</v>
      </c>
      <c r="K24" s="44">
        <f t="shared" si="21"/>
        <v>0.17291666666666669</v>
      </c>
      <c r="L24" s="44">
        <f t="shared" si="22"/>
        <v>0.18194444444444444</v>
      </c>
      <c r="M24" s="45" t="str">
        <f>VLOOKUP(A24,'APPENDIX C'!$A$2:'APPENDIX C'!$B$486,2,0)</f>
        <v xml:space="preserve"> </v>
      </c>
      <c r="N24" s="46">
        <f t="shared" si="23"/>
        <v>0</v>
      </c>
      <c r="O24" s="46">
        <f t="shared" si="24"/>
        <v>0</v>
      </c>
      <c r="P24" s="46">
        <f t="shared" si="25"/>
        <v>0</v>
      </c>
      <c r="Q24" s="46">
        <f t="shared" si="26"/>
        <v>0.21666666666666667</v>
      </c>
      <c r="R24" s="46">
        <f t="shared" si="27"/>
        <v>0</v>
      </c>
      <c r="S24" s="46">
        <f t="shared" si="28"/>
        <v>0</v>
      </c>
      <c r="T24" s="46">
        <f t="shared" si="29"/>
        <v>4.3666666666666663</v>
      </c>
      <c r="U24" s="43">
        <f t="shared" si="30"/>
        <v>4</v>
      </c>
      <c r="V24" s="43">
        <f t="shared" si="31"/>
        <v>22</v>
      </c>
    </row>
    <row r="25" spans="1:22" x14ac:dyDescent="0.2">
      <c r="A25" s="49" t="s">
        <v>650</v>
      </c>
      <c r="B25" s="43" t="str">
        <f t="shared" si="16"/>
        <v>HARPS-N</v>
      </c>
      <c r="C25" s="43">
        <f>VLOOKUP(A25,'APPENDIX A'!$A$2:'APPENDIX A'!$E$524,3,0)</f>
        <v>1200</v>
      </c>
      <c r="D25" s="43">
        <f>VLOOKUP(A25,'APPENDIX A'!$A$2:'APPENDIX A'!$E$524,2,0)</f>
        <v>1</v>
      </c>
      <c r="E25" s="43">
        <f t="shared" si="17"/>
        <v>1524</v>
      </c>
      <c r="F25" s="43">
        <f t="shared" si="18"/>
        <v>0.42333333333333334</v>
      </c>
      <c r="G25" s="43">
        <f>VLOOKUP(A25,'APPENDIX A'!$A$2:'APPENDIX A'!$E$524,5,0)</f>
        <v>0</v>
      </c>
      <c r="H25" s="43">
        <f>VLOOKUP(A25,'APPENDIX A'!$A$2:'APPENDIX A'!$E$524,4,0)</f>
        <v>0</v>
      </c>
      <c r="I25" s="43">
        <f t="shared" si="19"/>
        <v>0</v>
      </c>
      <c r="J25" s="43">
        <f t="shared" si="20"/>
        <v>0</v>
      </c>
      <c r="K25" s="44">
        <f t="shared" si="21"/>
        <v>0.18194444444444444</v>
      </c>
      <c r="L25" s="44">
        <f t="shared" si="22"/>
        <v>0.19930555555555554</v>
      </c>
      <c r="M25" s="45" t="str">
        <f>VLOOKUP(A25,'APPENDIX C'!$A$2:'APPENDIX C'!$B$486,2,0)</f>
        <v xml:space="preserve"> </v>
      </c>
      <c r="N25" s="46">
        <f t="shared" si="23"/>
        <v>0.42333333333333334</v>
      </c>
      <c r="O25" s="46">
        <f t="shared" si="24"/>
        <v>0</v>
      </c>
      <c r="P25" s="46">
        <f t="shared" si="25"/>
        <v>0</v>
      </c>
      <c r="Q25" s="46">
        <f t="shared" si="26"/>
        <v>0</v>
      </c>
      <c r="R25" s="46">
        <f t="shared" si="27"/>
        <v>0</v>
      </c>
      <c r="S25" s="46">
        <f t="shared" si="28"/>
        <v>0</v>
      </c>
      <c r="T25" s="46">
        <f t="shared" si="29"/>
        <v>4.79</v>
      </c>
      <c r="U25" s="43">
        <f t="shared" si="30"/>
        <v>4</v>
      </c>
      <c r="V25" s="43">
        <f t="shared" si="31"/>
        <v>47</v>
      </c>
    </row>
    <row r="26" spans="1:22" x14ac:dyDescent="0.2">
      <c r="A26" s="49" t="s">
        <v>630</v>
      </c>
      <c r="B26" s="43" t="str">
        <f t="shared" si="16"/>
        <v>GIARPS</v>
      </c>
      <c r="C26" s="43">
        <f>VLOOKUP(A26,'APPENDIX A'!$A$2:'APPENDIX A'!$E$524,3,0)</f>
        <v>2640</v>
      </c>
      <c r="D26" s="43">
        <f>VLOOKUP(A26,'APPENDIX A'!$A$2:'APPENDIX A'!$E$524,2,0)</f>
        <v>1</v>
      </c>
      <c r="E26" s="43">
        <f t="shared" si="17"/>
        <v>2964</v>
      </c>
      <c r="F26" s="43">
        <f t="shared" si="18"/>
        <v>0.82333333333333336</v>
      </c>
      <c r="G26" s="43">
        <f>VLOOKUP(A26,'APPENDIX A'!$A$2:'APPENDIX A'!$E$524,5,0)</f>
        <v>300</v>
      </c>
      <c r="H26" s="43">
        <f>VLOOKUP(A26,'APPENDIX A'!$A$2:'APPENDIX A'!$E$524,4,0)</f>
        <v>3</v>
      </c>
      <c r="I26" s="43">
        <f t="shared" si="19"/>
        <v>2340</v>
      </c>
      <c r="J26" s="43">
        <f t="shared" si="20"/>
        <v>0.65</v>
      </c>
      <c r="K26" s="44">
        <f t="shared" si="21"/>
        <v>0.19930555555555554</v>
      </c>
      <c r="L26" s="44">
        <f t="shared" si="22"/>
        <v>0.23333333333333331</v>
      </c>
      <c r="M26" s="45" t="str">
        <f>VLOOKUP(A26,'APPENDIX C'!$A$2:'APPENDIX C'!$B$486,2,0)</f>
        <v>NOTE_50</v>
      </c>
      <c r="N26" s="46">
        <f t="shared" si="23"/>
        <v>0</v>
      </c>
      <c r="O26" s="46">
        <f t="shared" si="24"/>
        <v>0</v>
      </c>
      <c r="P26" s="46">
        <f t="shared" si="25"/>
        <v>0</v>
      </c>
      <c r="Q26" s="46">
        <f t="shared" si="26"/>
        <v>0.82333333333333336</v>
      </c>
      <c r="R26" s="46">
        <f t="shared" si="27"/>
        <v>0</v>
      </c>
      <c r="S26" s="46">
        <f t="shared" si="28"/>
        <v>0</v>
      </c>
      <c r="T26" s="46">
        <f t="shared" si="29"/>
        <v>5.6066666666666665</v>
      </c>
      <c r="U26" s="43">
        <f t="shared" si="30"/>
        <v>5</v>
      </c>
      <c r="V26" s="43">
        <f t="shared" si="31"/>
        <v>36</v>
      </c>
    </row>
    <row r="27" spans="1:22" x14ac:dyDescent="0.2">
      <c r="A27" s="50" t="s">
        <v>547</v>
      </c>
      <c r="B27" s="43" t="str">
        <f t="shared" si="16"/>
        <v>HARPS-N</v>
      </c>
      <c r="C27" s="43">
        <f>VLOOKUP(A27,'APPENDIX A'!$A$2:'APPENDIX A'!$E$524,3,0)</f>
        <v>900</v>
      </c>
      <c r="D27" s="43">
        <f>VLOOKUP(A27,'APPENDIX A'!$A$2:'APPENDIX A'!$E$524,2,0)</f>
        <v>1</v>
      </c>
      <c r="E27" s="43">
        <f t="shared" si="17"/>
        <v>1224</v>
      </c>
      <c r="F27" s="43">
        <f t="shared" si="18"/>
        <v>0.34</v>
      </c>
      <c r="G27" s="43">
        <f>VLOOKUP(A27,'APPENDIX A'!$A$2:'APPENDIX A'!$E$524,5,0)</f>
        <v>0</v>
      </c>
      <c r="H27" s="43">
        <f>VLOOKUP(A27,'APPENDIX A'!$A$2:'APPENDIX A'!$E$524,4,0)</f>
        <v>0</v>
      </c>
      <c r="I27" s="43">
        <f t="shared" si="19"/>
        <v>0</v>
      </c>
      <c r="J27" s="43">
        <f t="shared" si="20"/>
        <v>0</v>
      </c>
      <c r="K27" s="44">
        <f t="shared" si="21"/>
        <v>0.23333333333333331</v>
      </c>
      <c r="L27" s="44">
        <f t="shared" si="22"/>
        <v>0.24722222222222223</v>
      </c>
      <c r="M27" s="45" t="str">
        <f>VLOOKUP(A27,'APPENDIX C'!$A$2:'APPENDIX C'!$B$486,2,0)</f>
        <v/>
      </c>
      <c r="N27" s="46">
        <f t="shared" si="23"/>
        <v>0</v>
      </c>
      <c r="O27" s="46">
        <f t="shared" si="24"/>
        <v>0</v>
      </c>
      <c r="P27" s="46">
        <f t="shared" si="25"/>
        <v>0</v>
      </c>
      <c r="Q27" s="46">
        <f t="shared" si="26"/>
        <v>0</v>
      </c>
      <c r="R27" s="46">
        <f t="shared" si="27"/>
        <v>0</v>
      </c>
      <c r="S27" s="46">
        <f t="shared" si="28"/>
        <v>0.34</v>
      </c>
      <c r="T27" s="46">
        <f t="shared" si="29"/>
        <v>5.9399999999999995</v>
      </c>
      <c r="U27" s="43">
        <f t="shared" si="30"/>
        <v>5</v>
      </c>
      <c r="V27" s="43">
        <f t="shared" si="31"/>
        <v>56</v>
      </c>
    </row>
    <row r="28" spans="1:22" x14ac:dyDescent="0.2">
      <c r="A28" s="50" t="s">
        <v>547</v>
      </c>
      <c r="B28" s="43" t="str">
        <f t="shared" si="16"/>
        <v>HARPS-N</v>
      </c>
      <c r="C28" s="43">
        <f>VLOOKUP(A28,'APPENDIX A'!$A$2:'APPENDIX A'!$E$524,3,0)</f>
        <v>900</v>
      </c>
      <c r="D28" s="43">
        <f>VLOOKUP(A28,'APPENDIX A'!$A$2:'APPENDIX A'!$E$524,2,0)</f>
        <v>1</v>
      </c>
      <c r="E28" s="43">
        <f t="shared" si="17"/>
        <v>1224</v>
      </c>
      <c r="F28" s="43">
        <f t="shared" si="18"/>
        <v>0.34</v>
      </c>
      <c r="G28" s="43">
        <f>VLOOKUP(A28,'APPENDIX A'!$A$2:'APPENDIX A'!$E$524,5,0)</f>
        <v>0</v>
      </c>
      <c r="H28" s="43">
        <f>VLOOKUP(A28,'APPENDIX A'!$A$2:'APPENDIX A'!$E$524,4,0)</f>
        <v>0</v>
      </c>
      <c r="I28" s="43">
        <f t="shared" si="19"/>
        <v>0</v>
      </c>
      <c r="J28" s="43">
        <f t="shared" si="20"/>
        <v>0</v>
      </c>
      <c r="K28" s="44">
        <f t="shared" si="21"/>
        <v>0.24722222222222223</v>
      </c>
      <c r="L28" s="44">
        <f t="shared" si="22"/>
        <v>0.26111111111111113</v>
      </c>
      <c r="M28" s="45" t="str">
        <f>VLOOKUP(A28,'APPENDIX C'!$A$2:'APPENDIX C'!$B$486,2,0)</f>
        <v/>
      </c>
      <c r="N28" s="46">
        <f t="shared" si="23"/>
        <v>0</v>
      </c>
      <c r="O28" s="46">
        <f t="shared" si="24"/>
        <v>0</v>
      </c>
      <c r="P28" s="46">
        <f t="shared" si="25"/>
        <v>0</v>
      </c>
      <c r="Q28" s="46">
        <f t="shared" si="26"/>
        <v>0</v>
      </c>
      <c r="R28" s="46">
        <f t="shared" si="27"/>
        <v>0</v>
      </c>
      <c r="S28" s="46">
        <f t="shared" si="28"/>
        <v>0.34</v>
      </c>
      <c r="T28" s="46">
        <f t="shared" si="29"/>
        <v>6.2733333333333334</v>
      </c>
      <c r="U28" s="43">
        <f t="shared" si="30"/>
        <v>6</v>
      </c>
      <c r="V28" s="43">
        <f t="shared" si="31"/>
        <v>16</v>
      </c>
    </row>
    <row r="29" spans="1:22" x14ac:dyDescent="0.2">
      <c r="A29" s="49" t="s">
        <v>656</v>
      </c>
      <c r="B29" s="43" t="str">
        <f t="shared" si="16"/>
        <v>HARPS-N</v>
      </c>
      <c r="C29" s="43">
        <f>VLOOKUP(A29,'APPENDIX A'!$A$2:'APPENDIX A'!$E$524,3,0)</f>
        <v>1200</v>
      </c>
      <c r="D29" s="43">
        <f>VLOOKUP(A29,'APPENDIX A'!$A$2:'APPENDIX A'!$E$524,2,0)</f>
        <v>1</v>
      </c>
      <c r="E29" s="43">
        <f t="shared" si="17"/>
        <v>1524</v>
      </c>
      <c r="F29" s="43">
        <f t="shared" si="18"/>
        <v>0.42333333333333334</v>
      </c>
      <c r="G29" s="43">
        <f>VLOOKUP(A29,'APPENDIX A'!$A$2:'APPENDIX A'!$E$524,5,0)</f>
        <v>0</v>
      </c>
      <c r="H29" s="43">
        <f>VLOOKUP(A29,'APPENDIX A'!$A$2:'APPENDIX A'!$E$524,4,0)</f>
        <v>0</v>
      </c>
      <c r="I29" s="43">
        <f t="shared" si="19"/>
        <v>0</v>
      </c>
      <c r="J29" s="43">
        <f t="shared" si="20"/>
        <v>0</v>
      </c>
      <c r="K29" s="44">
        <f t="shared" si="21"/>
        <v>0.26111111111111113</v>
      </c>
      <c r="L29" s="44">
        <f t="shared" si="22"/>
        <v>0.27847222222222223</v>
      </c>
      <c r="M29" s="45" t="str">
        <f>VLOOKUP(A29,'APPENDIX C'!$A$2:'APPENDIX C'!$B$486,2,0)</f>
        <v xml:space="preserve"> </v>
      </c>
      <c r="N29" s="46">
        <f t="shared" si="23"/>
        <v>0.42333333333333334</v>
      </c>
      <c r="O29" s="46">
        <f t="shared" si="24"/>
        <v>0</v>
      </c>
      <c r="P29" s="46">
        <f t="shared" si="25"/>
        <v>0</v>
      </c>
      <c r="Q29" s="46">
        <f t="shared" si="26"/>
        <v>0</v>
      </c>
      <c r="R29" s="46">
        <f t="shared" si="27"/>
        <v>0</v>
      </c>
      <c r="S29" s="46">
        <f t="shared" si="28"/>
        <v>0</v>
      </c>
      <c r="T29" s="46">
        <f t="shared" si="29"/>
        <v>6.6899999999999995</v>
      </c>
      <c r="U29" s="43">
        <f t="shared" si="30"/>
        <v>6</v>
      </c>
      <c r="V29" s="43">
        <f t="shared" si="31"/>
        <v>41</v>
      </c>
    </row>
    <row r="30" spans="1:22" x14ac:dyDescent="0.2">
      <c r="A30" s="50" t="s">
        <v>547</v>
      </c>
      <c r="B30" s="43" t="str">
        <f t="shared" si="16"/>
        <v>HARPS-N</v>
      </c>
      <c r="C30" s="43">
        <f>VLOOKUP(A30,'APPENDIX A'!$A$2:'APPENDIX A'!$E$524,3,0)</f>
        <v>900</v>
      </c>
      <c r="D30" s="43">
        <f>VLOOKUP(A30,'APPENDIX A'!$A$2:'APPENDIX A'!$E$524,2,0)</f>
        <v>1</v>
      </c>
      <c r="E30" s="43">
        <f t="shared" si="17"/>
        <v>1224</v>
      </c>
      <c r="F30" s="43">
        <f t="shared" si="18"/>
        <v>0.34</v>
      </c>
      <c r="G30" s="43">
        <f>VLOOKUP(A30,'APPENDIX A'!$A$2:'APPENDIX A'!$E$524,5,0)</f>
        <v>0</v>
      </c>
      <c r="H30" s="43">
        <f>VLOOKUP(A30,'APPENDIX A'!$A$2:'APPENDIX A'!$E$524,4,0)</f>
        <v>0</v>
      </c>
      <c r="I30" s="43">
        <f t="shared" si="19"/>
        <v>0</v>
      </c>
      <c r="J30" s="43">
        <f t="shared" si="20"/>
        <v>0</v>
      </c>
      <c r="K30" s="44">
        <f t="shared" si="21"/>
        <v>0.27847222222222223</v>
      </c>
      <c r="L30" s="44">
        <f t="shared" si="22"/>
        <v>0.29236111111111113</v>
      </c>
      <c r="M30" s="45" t="str">
        <f>VLOOKUP(A30,'APPENDIX C'!$A$2:'APPENDIX C'!$B$486,2,0)</f>
        <v/>
      </c>
      <c r="N30" s="46">
        <f t="shared" si="23"/>
        <v>0</v>
      </c>
      <c r="O30" s="46">
        <f t="shared" si="24"/>
        <v>0</v>
      </c>
      <c r="P30" s="46">
        <f t="shared" si="25"/>
        <v>0</v>
      </c>
      <c r="Q30" s="46">
        <f t="shared" si="26"/>
        <v>0</v>
      </c>
      <c r="R30" s="46">
        <f t="shared" si="27"/>
        <v>0</v>
      </c>
      <c r="S30" s="46">
        <f t="shared" si="28"/>
        <v>0.34</v>
      </c>
      <c r="T30" s="46">
        <f t="shared" si="29"/>
        <v>7.0233333333333334</v>
      </c>
      <c r="U30" s="43">
        <f t="shared" si="30"/>
        <v>7</v>
      </c>
      <c r="V30" s="43">
        <f t="shared" si="31"/>
        <v>1</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c r="M32" s="37" t="s">
        <v>113</v>
      </c>
      <c r="N32" s="46">
        <f>SUM(N2:N30)</f>
        <v>0.84666666666666668</v>
      </c>
      <c r="O32" s="46">
        <f>SUM(O2:O30)</f>
        <v>0</v>
      </c>
      <c r="P32" s="46">
        <f>SUM(P2:P30)</f>
        <v>0</v>
      </c>
      <c r="Q32" s="46">
        <f>SUM(Q2:Q30)</f>
        <v>3.3272222222222219</v>
      </c>
      <c r="R32" s="46">
        <f>SUM(R2:R30)</f>
        <v>0</v>
      </c>
      <c r="S32" s="46">
        <f>SUM(S2:S30)</f>
        <v>6.4599999999999982</v>
      </c>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3"/>
  <sheetViews>
    <sheetView workbookViewId="0">
      <selection activeCell="A2" sqref="A2:A3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2019'!G11</f>
        <v>0.84277777777777774</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12" si="0">IF(F2&lt;J2,HOUR(K2)+(MINUTE(K2)+(I2)/60)/60,HOUR(K2)+(MINUTE(K2)+(E2)/60)/60)</f>
        <v>#N/A</v>
      </c>
      <c r="U2" s="43" t="e">
        <f>INT(T2)</f>
        <v>#N/A</v>
      </c>
      <c r="V2" s="43" t="e">
        <f>ROUND(((T2-U2)*60),0)</f>
        <v>#N/A</v>
      </c>
    </row>
    <row r="3" spans="1:22" x14ac:dyDescent="0.2">
      <c r="A3" s="49"/>
      <c r="B3" s="43" t="e">
        <f t="shared" ref="B3:B12" si="1">IF(F3=0, IF(J3=0,"NONE","GIANO-B"),IF(J3=0,"HARPS-N","GIARPS"))</f>
        <v>#N/A</v>
      </c>
      <c r="C3" s="43" t="e">
        <f>VLOOKUP(A3,'APPENDIX A'!$A$2:'APPENDIX A'!$E$524,3,0)</f>
        <v>#N/A</v>
      </c>
      <c r="D3" s="43" t="e">
        <f>VLOOKUP(A3,'APPENDIX A'!$A$2:'APPENDIX A'!$E$524,2,0)</f>
        <v>#N/A</v>
      </c>
      <c r="E3" s="43" t="e">
        <f t="shared" ref="E3:E12" si="2">IF(C3=0, 0,IF(D3=0,0,120+167+D3*(C3+37)))</f>
        <v>#N/A</v>
      </c>
      <c r="F3" s="43" t="e">
        <f t="shared" ref="F3:F12" si="3">E3/3600</f>
        <v>#N/A</v>
      </c>
      <c r="G3" s="43" t="e">
        <f>VLOOKUP(A3,'APPENDIX A'!$A$2:'APPENDIX A'!$E$524,5,0)</f>
        <v>#N/A</v>
      </c>
      <c r="H3" s="43" t="e">
        <f>VLOOKUP(A3,'APPENDIX A'!$A$2:'APPENDIX A'!$E$524,4,0)</f>
        <v>#N/A</v>
      </c>
      <c r="I3" s="43" t="e">
        <f t="shared" ref="I3:I12" si="4">H3*(180+2*G3)</f>
        <v>#N/A</v>
      </c>
      <c r="J3" s="43" t="e">
        <f t="shared" ref="J3:J12" si="5">I3/3600</f>
        <v>#N/A</v>
      </c>
      <c r="K3" s="44" t="e">
        <f>L2</f>
        <v>#N/A</v>
      </c>
      <c r="L3" s="44" t="e">
        <f t="shared" ref="L3:L12" si="6">TIME(U3,V3,0)</f>
        <v>#N/A</v>
      </c>
      <c r="M3" s="45" t="e">
        <f>VLOOKUP(A3,'APPENDIX C'!$A$2:'APPENDIX C'!$B$486,2,0)</f>
        <v>#N/A</v>
      </c>
      <c r="N3" s="46">
        <f t="shared" ref="N3:N12" si="7">IF(MID(A3,1,2)="MP",0,IF(MID(A3,1,1)="M",F3,IF(A3="GATO01",F3/4,0)))</f>
        <v>0</v>
      </c>
      <c r="O3" s="46">
        <f t="shared" ref="O3:O12" si="8">IF(MID(A3,1,2)="KP",F3,IF(A3="GATO01",(F3)/4,0))</f>
        <v>0</v>
      </c>
      <c r="P3" s="46">
        <f t="shared" ref="P3:P12" si="9">IF(MID(A3,1,2)="SC",MAX(F3,J3),0)</f>
        <v>0</v>
      </c>
      <c r="Q3" s="46">
        <f t="shared" ref="Q3:Q12" si="10">IF(MID(A3,1,2)="YO",MAX(F3,J3),0)</f>
        <v>0</v>
      </c>
      <c r="R3" s="46">
        <f t="shared" ref="R3:R12" si="11">IF(MID(A3,1,2)="AT",MAX(F3,J3),0)</f>
        <v>0</v>
      </c>
      <c r="S3" s="46">
        <f t="shared" ref="S3:S12" si="12">IF(MID(A3,1,2)="GT",F3,0)</f>
        <v>0</v>
      </c>
      <c r="T3" s="46" t="e">
        <f t="shared" si="0"/>
        <v>#N/A</v>
      </c>
      <c r="U3" s="43" t="e">
        <f t="shared" ref="U3:U12" si="13">INT(T3)</f>
        <v>#N/A</v>
      </c>
      <c r="V3" s="43" t="e">
        <f t="shared" ref="V3:V12" si="14">ROUND(((T3-U3)*60),0)</f>
        <v>#N/A</v>
      </c>
    </row>
    <row r="4" spans="1:22" x14ac:dyDescent="0.2">
      <c r="A4" s="49"/>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12"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x14ac:dyDescent="0.2">
      <c r="A13" s="50"/>
      <c r="B13" s="43" t="e">
        <f t="shared" ref="B13:B30" si="16">IF(F13=0, IF(J13=0,"NONE","GIANO-B"),IF(J13=0,"HARPS-N","GIARPS"))</f>
        <v>#N/A</v>
      </c>
      <c r="C13" s="43" t="e">
        <f>VLOOKUP(A13,'APPENDIX A'!$A$2:'APPENDIX A'!$E$524,3,0)</f>
        <v>#N/A</v>
      </c>
      <c r="D13" s="43" t="e">
        <f>VLOOKUP(A13,'APPENDIX A'!$A$2:'APPENDIX A'!$E$524,2,0)</f>
        <v>#N/A</v>
      </c>
      <c r="E13" s="43" t="e">
        <f t="shared" ref="E13:E30" si="17">IF(C13=0, 0,IF(D13=0,0,120+167+D13*(C13+37)))</f>
        <v>#N/A</v>
      </c>
      <c r="F13" s="43" t="e">
        <f t="shared" ref="F13:F30" si="18">E13/3600</f>
        <v>#N/A</v>
      </c>
      <c r="G13" s="43" t="e">
        <f>VLOOKUP(A13,'APPENDIX A'!$A$2:'APPENDIX A'!$E$524,5,0)</f>
        <v>#N/A</v>
      </c>
      <c r="H13" s="43" t="e">
        <f>VLOOKUP(A13,'APPENDIX A'!$A$2:'APPENDIX A'!$E$524,4,0)</f>
        <v>#N/A</v>
      </c>
      <c r="I13" s="43" t="e">
        <f t="shared" ref="I13:I30" si="19">H13*(180+2*G13)</f>
        <v>#N/A</v>
      </c>
      <c r="J13" s="43" t="e">
        <f t="shared" ref="J13:J30" si="20">I13/3600</f>
        <v>#N/A</v>
      </c>
      <c r="K13" s="44" t="e">
        <f t="shared" ref="K13:K30" si="21">L12</f>
        <v>#N/A</v>
      </c>
      <c r="L13" s="44" t="e">
        <f t="shared" ref="L13:L30" si="22">TIME(U13,V13,0)</f>
        <v>#N/A</v>
      </c>
      <c r="M13" s="45" t="e">
        <f>VLOOKUP(A13,'APPENDIX C'!$A$2:'APPENDIX C'!$B$486,2,0)</f>
        <v>#N/A</v>
      </c>
      <c r="N13" s="46">
        <f t="shared" ref="N13:N30" si="23">IF(MID(A13,1,2)="MP",0,IF(MID(A13,1,1)="M",F13,IF(A13="GATO01",F13/4,0)))</f>
        <v>0</v>
      </c>
      <c r="O13" s="46">
        <f t="shared" ref="O13:O30" si="24">IF(MID(A13,1,2)="KP",F13,IF(A13="GATO01",(F13)/4,0))</f>
        <v>0</v>
      </c>
      <c r="P13" s="46">
        <f t="shared" ref="P13:P30" si="25">IF(MID(A13,1,2)="SC",MAX(F13,J13),0)</f>
        <v>0</v>
      </c>
      <c r="Q13" s="46">
        <f t="shared" ref="Q13:Q30" si="26">IF(MID(A13,1,2)="YO",MAX(F13,J13),0)</f>
        <v>0</v>
      </c>
      <c r="R13" s="46">
        <f t="shared" ref="R13:R30" si="27">IF(MID(A13,1,2)="AT",MAX(F13,J13),0)</f>
        <v>0</v>
      </c>
      <c r="S13" s="46">
        <f t="shared" ref="S13:S30" si="28">IF(MID(A13,1,2)="GT",F13,0)</f>
        <v>0</v>
      </c>
      <c r="T13" s="46" t="e">
        <f t="shared" ref="T13:T30" si="29">IF(F13&lt;J13,HOUR(K13)+(MINUTE(K13)+(I13)/60)/60,HOUR(K13)+(MINUTE(K13)+(E13)/60)/60)</f>
        <v>#N/A</v>
      </c>
      <c r="U13" s="43" t="e">
        <f t="shared" ref="U13:U30" si="30">INT(T13)</f>
        <v>#N/A</v>
      </c>
      <c r="V13" s="43" t="e">
        <f t="shared" ref="V13:V30" si="31">ROUND(((T13-U13)*60),0)</f>
        <v>#N/A</v>
      </c>
    </row>
    <row r="14" spans="1:22" x14ac:dyDescent="0.2">
      <c r="A14" s="50"/>
      <c r="B14" s="43" t="e">
        <f t="shared" si="16"/>
        <v>#N/A</v>
      </c>
      <c r="C14" s="43" t="e">
        <f>VLOOKUP(A14,'APPENDIX A'!$A$2:'APPENDIX A'!$E$524,3,0)</f>
        <v>#N/A</v>
      </c>
      <c r="D14" s="43" t="e">
        <f>VLOOKUP(A14,'APPENDIX A'!$A$2:'APPENDIX A'!$E$524,2,0)</f>
        <v>#N/A</v>
      </c>
      <c r="E14" s="43" t="e">
        <f t="shared" si="17"/>
        <v>#N/A</v>
      </c>
      <c r="F14" s="43" t="e">
        <f t="shared" si="18"/>
        <v>#N/A</v>
      </c>
      <c r="G14" s="43" t="e">
        <f>VLOOKUP(A14,'APPENDIX A'!$A$2:'APPENDIX A'!$E$524,5,0)</f>
        <v>#N/A</v>
      </c>
      <c r="H14" s="43" t="e">
        <f>VLOOKUP(A14,'APPENDIX A'!$A$2:'APPENDIX A'!$E$524,4,0)</f>
        <v>#N/A</v>
      </c>
      <c r="I14" s="43" t="e">
        <f t="shared" si="19"/>
        <v>#N/A</v>
      </c>
      <c r="J14" s="43" t="e">
        <f t="shared" si="20"/>
        <v>#N/A</v>
      </c>
      <c r="K14" s="44" t="e">
        <f t="shared" si="21"/>
        <v>#N/A</v>
      </c>
      <c r="L14" s="44" t="e">
        <f t="shared" si="22"/>
        <v>#N/A</v>
      </c>
      <c r="M14" s="45" t="e">
        <f>VLOOKUP(A14,'APPENDIX C'!$A$2:'APPENDIX C'!$B$486,2,0)</f>
        <v>#N/A</v>
      </c>
      <c r="N14" s="46">
        <f t="shared" si="23"/>
        <v>0</v>
      </c>
      <c r="O14" s="46">
        <f t="shared" si="24"/>
        <v>0</v>
      </c>
      <c r="P14" s="46">
        <f t="shared" si="25"/>
        <v>0</v>
      </c>
      <c r="Q14" s="46">
        <f t="shared" si="26"/>
        <v>0</v>
      </c>
      <c r="R14" s="46">
        <f t="shared" si="27"/>
        <v>0</v>
      </c>
      <c r="S14" s="46">
        <f t="shared" si="28"/>
        <v>0</v>
      </c>
      <c r="T14" s="46" t="e">
        <f t="shared" si="29"/>
        <v>#N/A</v>
      </c>
      <c r="U14" s="43" t="e">
        <f t="shared" si="30"/>
        <v>#N/A</v>
      </c>
      <c r="V14" s="43" t="e">
        <f t="shared" si="31"/>
        <v>#N/A</v>
      </c>
    </row>
    <row r="15" spans="1:22" x14ac:dyDescent="0.2">
      <c r="A15" s="49"/>
      <c r="B15" s="43" t="e">
        <f t="shared" si="16"/>
        <v>#N/A</v>
      </c>
      <c r="C15" s="43" t="e">
        <f>VLOOKUP(A15,'APPENDIX A'!$A$2:'APPENDIX A'!$E$524,3,0)</f>
        <v>#N/A</v>
      </c>
      <c r="D15" s="43" t="e">
        <f>VLOOKUP(A15,'APPENDIX A'!$A$2:'APPENDIX A'!$E$524,2,0)</f>
        <v>#N/A</v>
      </c>
      <c r="E15" s="43" t="e">
        <f t="shared" si="17"/>
        <v>#N/A</v>
      </c>
      <c r="F15" s="43" t="e">
        <f t="shared" si="18"/>
        <v>#N/A</v>
      </c>
      <c r="G15" s="43" t="e">
        <f>VLOOKUP(A15,'APPENDIX A'!$A$2:'APPENDIX A'!$E$524,5,0)</f>
        <v>#N/A</v>
      </c>
      <c r="H15" s="43" t="e">
        <f>VLOOKUP(A15,'APPENDIX A'!$A$2:'APPENDIX A'!$E$524,4,0)</f>
        <v>#N/A</v>
      </c>
      <c r="I15" s="43" t="e">
        <f t="shared" si="19"/>
        <v>#N/A</v>
      </c>
      <c r="J15" s="43" t="e">
        <f t="shared" si="20"/>
        <v>#N/A</v>
      </c>
      <c r="K15" s="44" t="e">
        <f t="shared" si="21"/>
        <v>#N/A</v>
      </c>
      <c r="L15" s="44" t="e">
        <f t="shared" si="22"/>
        <v>#N/A</v>
      </c>
      <c r="M15" s="45" t="e">
        <f>VLOOKUP(A15,'APPENDIX C'!$A$2:'APPENDIX C'!$B$486,2,0)</f>
        <v>#N/A</v>
      </c>
      <c r="N15" s="46">
        <f t="shared" si="23"/>
        <v>0</v>
      </c>
      <c r="O15" s="46">
        <f t="shared" si="24"/>
        <v>0</v>
      </c>
      <c r="P15" s="46">
        <f t="shared" si="25"/>
        <v>0</v>
      </c>
      <c r="Q15" s="46">
        <f t="shared" si="26"/>
        <v>0</v>
      </c>
      <c r="R15" s="46">
        <f t="shared" si="27"/>
        <v>0</v>
      </c>
      <c r="S15" s="46">
        <f t="shared" si="28"/>
        <v>0</v>
      </c>
      <c r="T15" s="46" t="e">
        <f t="shared" si="29"/>
        <v>#N/A</v>
      </c>
      <c r="U15" s="43" t="e">
        <f t="shared" si="30"/>
        <v>#N/A</v>
      </c>
      <c r="V15" s="43" t="e">
        <f t="shared" si="31"/>
        <v>#N/A</v>
      </c>
    </row>
    <row r="16" spans="1:22" x14ac:dyDescent="0.2">
      <c r="A16" s="49"/>
      <c r="B16" s="43" t="e">
        <f t="shared" si="16"/>
        <v>#N/A</v>
      </c>
      <c r="C16" s="43" t="e">
        <f>VLOOKUP(A16,'APPENDIX A'!$A$2:'APPENDIX A'!$E$524,3,0)</f>
        <v>#N/A</v>
      </c>
      <c r="D16" s="43" t="e">
        <f>VLOOKUP(A16,'APPENDIX A'!$A$2:'APPENDIX A'!$E$524,2,0)</f>
        <v>#N/A</v>
      </c>
      <c r="E16" s="43" t="e">
        <f t="shared" si="17"/>
        <v>#N/A</v>
      </c>
      <c r="F16" s="43" t="e">
        <f t="shared" si="18"/>
        <v>#N/A</v>
      </c>
      <c r="G16" s="43" t="e">
        <f>VLOOKUP(A16,'APPENDIX A'!$A$2:'APPENDIX A'!$E$524,5,0)</f>
        <v>#N/A</v>
      </c>
      <c r="H16" s="43" t="e">
        <f>VLOOKUP(A16,'APPENDIX A'!$A$2:'APPENDIX A'!$E$524,4,0)</f>
        <v>#N/A</v>
      </c>
      <c r="I16" s="43" t="e">
        <f t="shared" si="19"/>
        <v>#N/A</v>
      </c>
      <c r="J16" s="43" t="e">
        <f t="shared" si="20"/>
        <v>#N/A</v>
      </c>
      <c r="K16" s="44" t="e">
        <f t="shared" si="21"/>
        <v>#N/A</v>
      </c>
      <c r="L16" s="44" t="e">
        <f t="shared" si="22"/>
        <v>#N/A</v>
      </c>
      <c r="M16" s="45" t="e">
        <f>VLOOKUP(A16,'APPENDIX C'!$A$2:'APPENDIX C'!$B$486,2,0)</f>
        <v>#N/A</v>
      </c>
      <c r="N16" s="46">
        <f t="shared" si="23"/>
        <v>0</v>
      </c>
      <c r="O16" s="46">
        <f t="shared" si="24"/>
        <v>0</v>
      </c>
      <c r="P16" s="46">
        <f t="shared" si="25"/>
        <v>0</v>
      </c>
      <c r="Q16" s="46">
        <f t="shared" si="26"/>
        <v>0</v>
      </c>
      <c r="R16" s="46">
        <f t="shared" si="27"/>
        <v>0</v>
      </c>
      <c r="S16" s="46">
        <f t="shared" si="28"/>
        <v>0</v>
      </c>
      <c r="T16" s="46" t="e">
        <f t="shared" si="29"/>
        <v>#N/A</v>
      </c>
      <c r="U16" s="43" t="e">
        <f t="shared" si="30"/>
        <v>#N/A</v>
      </c>
      <c r="V16" s="43" t="e">
        <f t="shared" si="31"/>
        <v>#N/A</v>
      </c>
    </row>
    <row r="17" spans="1:22" x14ac:dyDescent="0.2">
      <c r="A17" s="49"/>
      <c r="B17" s="43" t="e">
        <f t="shared" si="16"/>
        <v>#N/A</v>
      </c>
      <c r="C17" s="43" t="e">
        <f>VLOOKUP(A17,'APPENDIX A'!$A$2:'APPENDIX A'!$E$524,3,0)</f>
        <v>#N/A</v>
      </c>
      <c r="D17" s="43" t="e">
        <f>VLOOKUP(A17,'APPENDIX A'!$A$2:'APPENDIX A'!$E$524,2,0)</f>
        <v>#N/A</v>
      </c>
      <c r="E17" s="43" t="e">
        <f t="shared" si="17"/>
        <v>#N/A</v>
      </c>
      <c r="F17" s="43" t="e">
        <f t="shared" si="18"/>
        <v>#N/A</v>
      </c>
      <c r="G17" s="43" t="e">
        <f>VLOOKUP(A17,'APPENDIX A'!$A$2:'APPENDIX A'!$E$524,5,0)</f>
        <v>#N/A</v>
      </c>
      <c r="H17" s="43" t="e">
        <f>VLOOKUP(A17,'APPENDIX A'!$A$2:'APPENDIX A'!$E$524,4,0)</f>
        <v>#N/A</v>
      </c>
      <c r="I17" s="43" t="e">
        <f t="shared" si="19"/>
        <v>#N/A</v>
      </c>
      <c r="J17" s="43" t="e">
        <f t="shared" si="20"/>
        <v>#N/A</v>
      </c>
      <c r="K17" s="44" t="e">
        <f t="shared" si="21"/>
        <v>#N/A</v>
      </c>
      <c r="L17" s="44" t="e">
        <f t="shared" si="22"/>
        <v>#N/A</v>
      </c>
      <c r="M17" s="45" t="e">
        <f>VLOOKUP(A17,'APPENDIX C'!$A$2:'APPENDIX C'!$B$486,2,0)</f>
        <v>#N/A</v>
      </c>
      <c r="N17" s="46">
        <f t="shared" si="23"/>
        <v>0</v>
      </c>
      <c r="O17" s="46">
        <f t="shared" si="24"/>
        <v>0</v>
      </c>
      <c r="P17" s="46">
        <f t="shared" si="25"/>
        <v>0</v>
      </c>
      <c r="Q17" s="46">
        <f t="shared" si="26"/>
        <v>0</v>
      </c>
      <c r="R17" s="46">
        <f t="shared" si="27"/>
        <v>0</v>
      </c>
      <c r="S17" s="46">
        <f t="shared" si="28"/>
        <v>0</v>
      </c>
      <c r="T17" s="46" t="e">
        <f t="shared" si="29"/>
        <v>#N/A</v>
      </c>
      <c r="U17" s="43" t="e">
        <f t="shared" si="30"/>
        <v>#N/A</v>
      </c>
      <c r="V17" s="43" t="e">
        <f t="shared" si="31"/>
        <v>#N/A</v>
      </c>
    </row>
    <row r="18" spans="1:22" x14ac:dyDescent="0.2">
      <c r="A18" s="49"/>
      <c r="B18" s="43" t="e">
        <f t="shared" si="16"/>
        <v>#N/A</v>
      </c>
      <c r="C18" s="43" t="e">
        <f>VLOOKUP(A18,'APPENDIX A'!$A$2:'APPENDIX A'!$E$524,3,0)</f>
        <v>#N/A</v>
      </c>
      <c r="D18" s="43" t="e">
        <f>VLOOKUP(A18,'APPENDIX A'!$A$2:'APPENDIX A'!$E$524,2,0)</f>
        <v>#N/A</v>
      </c>
      <c r="E18" s="43" t="e">
        <f t="shared" si="17"/>
        <v>#N/A</v>
      </c>
      <c r="F18" s="43" t="e">
        <f t="shared" si="18"/>
        <v>#N/A</v>
      </c>
      <c r="G18" s="43" t="e">
        <f>VLOOKUP(A18,'APPENDIX A'!$A$2:'APPENDIX A'!$E$524,5,0)</f>
        <v>#N/A</v>
      </c>
      <c r="H18" s="43" t="e">
        <f>VLOOKUP(A18,'APPENDIX A'!$A$2:'APPENDIX A'!$E$524,4,0)</f>
        <v>#N/A</v>
      </c>
      <c r="I18" s="43" t="e">
        <f t="shared" si="19"/>
        <v>#N/A</v>
      </c>
      <c r="J18" s="43" t="e">
        <f t="shared" si="20"/>
        <v>#N/A</v>
      </c>
      <c r="K18" s="44" t="e">
        <f t="shared" si="21"/>
        <v>#N/A</v>
      </c>
      <c r="L18" s="44" t="e">
        <f t="shared" si="22"/>
        <v>#N/A</v>
      </c>
      <c r="M18" s="45" t="e">
        <f>VLOOKUP(A18,'APPENDIX C'!$A$2:'APPENDIX C'!$B$486,2,0)</f>
        <v>#N/A</v>
      </c>
      <c r="N18" s="46">
        <f t="shared" si="23"/>
        <v>0</v>
      </c>
      <c r="O18" s="46">
        <f t="shared" si="24"/>
        <v>0</v>
      </c>
      <c r="P18" s="46">
        <f t="shared" si="25"/>
        <v>0</v>
      </c>
      <c r="Q18" s="46">
        <f t="shared" si="26"/>
        <v>0</v>
      </c>
      <c r="R18" s="46">
        <f t="shared" si="27"/>
        <v>0</v>
      </c>
      <c r="S18" s="46">
        <f t="shared" si="28"/>
        <v>0</v>
      </c>
      <c r="T18" s="46" t="e">
        <f t="shared" si="29"/>
        <v>#N/A</v>
      </c>
      <c r="U18" s="43" t="e">
        <f t="shared" si="30"/>
        <v>#N/A</v>
      </c>
      <c r="V18" s="43" t="e">
        <f t="shared" si="31"/>
        <v>#N/A</v>
      </c>
    </row>
    <row r="19" spans="1:22" x14ac:dyDescent="0.2">
      <c r="A19" s="50"/>
      <c r="B19" s="43" t="e">
        <f t="shared" si="16"/>
        <v>#N/A</v>
      </c>
      <c r="C19" s="43" t="e">
        <f>VLOOKUP(A19,'APPENDIX A'!$A$2:'APPENDIX A'!$E$524,3,0)</f>
        <v>#N/A</v>
      </c>
      <c r="D19" s="43" t="e">
        <f>VLOOKUP(A19,'APPENDIX A'!$A$2:'APPENDIX A'!$E$524,2,0)</f>
        <v>#N/A</v>
      </c>
      <c r="E19" s="43" t="e">
        <f t="shared" si="17"/>
        <v>#N/A</v>
      </c>
      <c r="F19" s="43" t="e">
        <f t="shared" si="18"/>
        <v>#N/A</v>
      </c>
      <c r="G19" s="43" t="e">
        <f>VLOOKUP(A19,'APPENDIX A'!$A$2:'APPENDIX A'!$E$524,5,0)</f>
        <v>#N/A</v>
      </c>
      <c r="H19" s="43" t="e">
        <f>VLOOKUP(A19,'APPENDIX A'!$A$2:'APPENDIX A'!$E$524,4,0)</f>
        <v>#N/A</v>
      </c>
      <c r="I19" s="43" t="e">
        <f t="shared" si="19"/>
        <v>#N/A</v>
      </c>
      <c r="J19" s="43" t="e">
        <f t="shared" si="20"/>
        <v>#N/A</v>
      </c>
      <c r="K19" s="44" t="e">
        <f t="shared" si="21"/>
        <v>#N/A</v>
      </c>
      <c r="L19" s="44" t="e">
        <f t="shared" si="22"/>
        <v>#N/A</v>
      </c>
      <c r="M19" s="45" t="e">
        <f>VLOOKUP(A19,'APPENDIX C'!$A$2:'APPENDIX C'!$B$486,2,0)</f>
        <v>#N/A</v>
      </c>
      <c r="N19" s="46">
        <f t="shared" si="23"/>
        <v>0</v>
      </c>
      <c r="O19" s="46">
        <f t="shared" si="24"/>
        <v>0</v>
      </c>
      <c r="P19" s="46">
        <f t="shared" si="25"/>
        <v>0</v>
      </c>
      <c r="Q19" s="46">
        <f t="shared" si="26"/>
        <v>0</v>
      </c>
      <c r="R19" s="46">
        <f t="shared" si="27"/>
        <v>0</v>
      </c>
      <c r="S19" s="46">
        <f t="shared" si="28"/>
        <v>0</v>
      </c>
      <c r="T19" s="46" t="e">
        <f t="shared" si="29"/>
        <v>#N/A</v>
      </c>
      <c r="U19" s="43" t="e">
        <f t="shared" si="30"/>
        <v>#N/A</v>
      </c>
      <c r="V19" s="43" t="e">
        <f t="shared" si="31"/>
        <v>#N/A</v>
      </c>
    </row>
    <row r="20" spans="1:22" x14ac:dyDescent="0.2">
      <c r="A20" s="50"/>
      <c r="B20" s="43" t="e">
        <f t="shared" si="16"/>
        <v>#N/A</v>
      </c>
      <c r="C20" s="43" t="e">
        <f>VLOOKUP(A20,'APPENDIX A'!$A$2:'APPENDIX A'!$E$524,3,0)</f>
        <v>#N/A</v>
      </c>
      <c r="D20" s="43" t="e">
        <f>VLOOKUP(A20,'APPENDIX A'!$A$2:'APPENDIX A'!$E$524,2,0)</f>
        <v>#N/A</v>
      </c>
      <c r="E20" s="43" t="e">
        <f t="shared" si="17"/>
        <v>#N/A</v>
      </c>
      <c r="F20" s="43" t="e">
        <f t="shared" si="18"/>
        <v>#N/A</v>
      </c>
      <c r="G20" s="43" t="e">
        <f>VLOOKUP(A20,'APPENDIX A'!$A$2:'APPENDIX A'!$E$524,5,0)</f>
        <v>#N/A</v>
      </c>
      <c r="H20" s="43" t="e">
        <f>VLOOKUP(A20,'APPENDIX A'!$A$2:'APPENDIX A'!$E$524,4,0)</f>
        <v>#N/A</v>
      </c>
      <c r="I20" s="43" t="e">
        <f t="shared" si="19"/>
        <v>#N/A</v>
      </c>
      <c r="J20" s="43" t="e">
        <f t="shared" si="20"/>
        <v>#N/A</v>
      </c>
      <c r="K20" s="44" t="e">
        <f t="shared" si="21"/>
        <v>#N/A</v>
      </c>
      <c r="L20" s="44" t="e">
        <f t="shared" si="22"/>
        <v>#N/A</v>
      </c>
      <c r="M20" s="45" t="e">
        <f>VLOOKUP(A20,'APPENDIX C'!$A$2:'APPENDIX C'!$B$486,2,0)</f>
        <v>#N/A</v>
      </c>
      <c r="N20" s="46">
        <f t="shared" si="23"/>
        <v>0</v>
      </c>
      <c r="O20" s="46">
        <f t="shared" si="24"/>
        <v>0</v>
      </c>
      <c r="P20" s="46">
        <f t="shared" si="25"/>
        <v>0</v>
      </c>
      <c r="Q20" s="46">
        <f t="shared" si="26"/>
        <v>0</v>
      </c>
      <c r="R20" s="46">
        <f t="shared" si="27"/>
        <v>0</v>
      </c>
      <c r="S20" s="46">
        <f t="shared" si="28"/>
        <v>0</v>
      </c>
      <c r="T20" s="46" t="e">
        <f t="shared" si="29"/>
        <v>#N/A</v>
      </c>
      <c r="U20" s="43" t="e">
        <f t="shared" si="30"/>
        <v>#N/A</v>
      </c>
      <c r="V20" s="43" t="e">
        <f t="shared" si="31"/>
        <v>#N/A</v>
      </c>
    </row>
    <row r="21" spans="1:22" x14ac:dyDescent="0.2">
      <c r="A21" s="50"/>
      <c r="B21" s="43" t="e">
        <f t="shared" si="16"/>
        <v>#N/A</v>
      </c>
      <c r="C21" s="43" t="e">
        <f>VLOOKUP(A21,'APPENDIX A'!$A$2:'APPENDIX A'!$E$524,3,0)</f>
        <v>#N/A</v>
      </c>
      <c r="D21" s="43" t="e">
        <f>VLOOKUP(A21,'APPENDIX A'!$A$2:'APPENDIX A'!$E$524,2,0)</f>
        <v>#N/A</v>
      </c>
      <c r="E21" s="43" t="e">
        <f t="shared" si="17"/>
        <v>#N/A</v>
      </c>
      <c r="F21" s="43" t="e">
        <f t="shared" si="18"/>
        <v>#N/A</v>
      </c>
      <c r="G21" s="43" t="e">
        <f>VLOOKUP(A21,'APPENDIX A'!$A$2:'APPENDIX A'!$E$524,5,0)</f>
        <v>#N/A</v>
      </c>
      <c r="H21" s="43" t="e">
        <f>VLOOKUP(A21,'APPENDIX A'!$A$2:'APPENDIX A'!$E$524,4,0)</f>
        <v>#N/A</v>
      </c>
      <c r="I21" s="43" t="e">
        <f t="shared" si="19"/>
        <v>#N/A</v>
      </c>
      <c r="J21" s="43" t="e">
        <f t="shared" si="20"/>
        <v>#N/A</v>
      </c>
      <c r="K21" s="44" t="e">
        <f t="shared" si="21"/>
        <v>#N/A</v>
      </c>
      <c r="L21" s="44" t="e">
        <f t="shared" si="22"/>
        <v>#N/A</v>
      </c>
      <c r="M21" s="45" t="e">
        <f>VLOOKUP(A21,'APPENDIX C'!$A$2:'APPENDIX C'!$B$486,2,0)</f>
        <v>#N/A</v>
      </c>
      <c r="N21" s="46">
        <f t="shared" si="23"/>
        <v>0</v>
      </c>
      <c r="O21" s="46">
        <f t="shared" si="24"/>
        <v>0</v>
      </c>
      <c r="P21" s="46">
        <f t="shared" si="25"/>
        <v>0</v>
      </c>
      <c r="Q21" s="46">
        <f t="shared" si="26"/>
        <v>0</v>
      </c>
      <c r="R21" s="46">
        <f t="shared" si="27"/>
        <v>0</v>
      </c>
      <c r="S21" s="46">
        <f t="shared" si="28"/>
        <v>0</v>
      </c>
      <c r="T21" s="46" t="e">
        <f t="shared" si="29"/>
        <v>#N/A</v>
      </c>
      <c r="U21" s="43" t="e">
        <f t="shared" si="30"/>
        <v>#N/A</v>
      </c>
      <c r="V21" s="43" t="e">
        <f t="shared" si="31"/>
        <v>#N/A</v>
      </c>
    </row>
    <row r="22" spans="1:22" x14ac:dyDescent="0.2">
      <c r="A22" s="50"/>
      <c r="B22" s="43" t="e">
        <f t="shared" si="16"/>
        <v>#N/A</v>
      </c>
      <c r="C22" s="43" t="e">
        <f>VLOOKUP(A22,'APPENDIX A'!$A$2:'APPENDIX A'!$E$524,3,0)</f>
        <v>#N/A</v>
      </c>
      <c r="D22" s="43" t="e">
        <f>VLOOKUP(A22,'APPENDIX A'!$A$2:'APPENDIX A'!$E$524,2,0)</f>
        <v>#N/A</v>
      </c>
      <c r="E22" s="43" t="e">
        <f t="shared" si="17"/>
        <v>#N/A</v>
      </c>
      <c r="F22" s="43" t="e">
        <f t="shared" si="18"/>
        <v>#N/A</v>
      </c>
      <c r="G22" s="43" t="e">
        <f>VLOOKUP(A22,'APPENDIX A'!$A$2:'APPENDIX A'!$E$524,5,0)</f>
        <v>#N/A</v>
      </c>
      <c r="H22" s="43" t="e">
        <f>VLOOKUP(A22,'APPENDIX A'!$A$2:'APPENDIX A'!$E$524,4,0)</f>
        <v>#N/A</v>
      </c>
      <c r="I22" s="43" t="e">
        <f t="shared" si="19"/>
        <v>#N/A</v>
      </c>
      <c r="J22" s="43" t="e">
        <f t="shared" si="20"/>
        <v>#N/A</v>
      </c>
      <c r="K22" s="44" t="e">
        <f t="shared" si="21"/>
        <v>#N/A</v>
      </c>
      <c r="L22" s="44" t="e">
        <f t="shared" si="22"/>
        <v>#N/A</v>
      </c>
      <c r="M22" s="45" t="e">
        <f>VLOOKUP(A22,'APPENDIX C'!$A$2:'APPENDIX C'!$B$486,2,0)</f>
        <v>#N/A</v>
      </c>
      <c r="N22" s="46">
        <f t="shared" si="23"/>
        <v>0</v>
      </c>
      <c r="O22" s="46">
        <f t="shared" si="24"/>
        <v>0</v>
      </c>
      <c r="P22" s="46">
        <f t="shared" si="25"/>
        <v>0</v>
      </c>
      <c r="Q22" s="46">
        <f t="shared" si="26"/>
        <v>0</v>
      </c>
      <c r="R22" s="46">
        <f t="shared" si="27"/>
        <v>0</v>
      </c>
      <c r="S22" s="46">
        <f t="shared" si="28"/>
        <v>0</v>
      </c>
      <c r="T22" s="46" t="e">
        <f t="shared" si="29"/>
        <v>#N/A</v>
      </c>
      <c r="U22" s="43" t="e">
        <f t="shared" si="30"/>
        <v>#N/A</v>
      </c>
      <c r="V22" s="43" t="e">
        <f t="shared" si="31"/>
        <v>#N/A</v>
      </c>
    </row>
    <row r="23" spans="1:22" x14ac:dyDescent="0.2">
      <c r="A23" s="50"/>
      <c r="B23" s="43" t="e">
        <f t="shared" si="16"/>
        <v>#N/A</v>
      </c>
      <c r="C23" s="43" t="e">
        <f>VLOOKUP(A23,'APPENDIX A'!$A$2:'APPENDIX A'!$E$524,3,0)</f>
        <v>#N/A</v>
      </c>
      <c r="D23" s="43" t="e">
        <f>VLOOKUP(A23,'APPENDIX A'!$A$2:'APPENDIX A'!$E$524,2,0)</f>
        <v>#N/A</v>
      </c>
      <c r="E23" s="43" t="e">
        <f t="shared" si="17"/>
        <v>#N/A</v>
      </c>
      <c r="F23" s="43" t="e">
        <f t="shared" si="18"/>
        <v>#N/A</v>
      </c>
      <c r="G23" s="43" t="e">
        <f>VLOOKUP(A23,'APPENDIX A'!$A$2:'APPENDIX A'!$E$524,5,0)</f>
        <v>#N/A</v>
      </c>
      <c r="H23" s="43" t="e">
        <f>VLOOKUP(A23,'APPENDIX A'!$A$2:'APPENDIX A'!$E$524,4,0)</f>
        <v>#N/A</v>
      </c>
      <c r="I23" s="43" t="e">
        <f t="shared" si="19"/>
        <v>#N/A</v>
      </c>
      <c r="J23" s="43" t="e">
        <f t="shared" si="20"/>
        <v>#N/A</v>
      </c>
      <c r="K23" s="44" t="e">
        <f t="shared" si="21"/>
        <v>#N/A</v>
      </c>
      <c r="L23" s="44" t="e">
        <f t="shared" si="22"/>
        <v>#N/A</v>
      </c>
      <c r="M23" s="45" t="e">
        <f>VLOOKUP(A23,'APPENDIX C'!$A$2:'APPENDIX C'!$B$486,2,0)</f>
        <v>#N/A</v>
      </c>
      <c r="N23" s="46">
        <f t="shared" si="23"/>
        <v>0</v>
      </c>
      <c r="O23" s="46">
        <f t="shared" si="24"/>
        <v>0</v>
      </c>
      <c r="P23" s="46">
        <f t="shared" si="25"/>
        <v>0</v>
      </c>
      <c r="Q23" s="46">
        <f t="shared" si="26"/>
        <v>0</v>
      </c>
      <c r="R23" s="46">
        <f t="shared" si="27"/>
        <v>0</v>
      </c>
      <c r="S23" s="46">
        <f t="shared" si="28"/>
        <v>0</v>
      </c>
      <c r="T23" s="46" t="e">
        <f t="shared" si="29"/>
        <v>#N/A</v>
      </c>
      <c r="U23" s="43" t="e">
        <f t="shared" si="30"/>
        <v>#N/A</v>
      </c>
      <c r="V23" s="43" t="e">
        <f t="shared" si="31"/>
        <v>#N/A</v>
      </c>
    </row>
    <row r="24" spans="1:22" x14ac:dyDescent="0.2">
      <c r="A24" s="50"/>
      <c r="B24" s="43" t="e">
        <f t="shared" si="16"/>
        <v>#N/A</v>
      </c>
      <c r="C24" s="43" t="e">
        <f>VLOOKUP(A24,'APPENDIX A'!$A$2:'APPENDIX A'!$E$524,3,0)</f>
        <v>#N/A</v>
      </c>
      <c r="D24" s="43" t="e">
        <f>VLOOKUP(A24,'APPENDIX A'!$A$2:'APPENDIX A'!$E$524,2,0)</f>
        <v>#N/A</v>
      </c>
      <c r="E24" s="43" t="e">
        <f t="shared" si="17"/>
        <v>#N/A</v>
      </c>
      <c r="F24" s="43" t="e">
        <f t="shared" si="18"/>
        <v>#N/A</v>
      </c>
      <c r="G24" s="43" t="e">
        <f>VLOOKUP(A24,'APPENDIX A'!$A$2:'APPENDIX A'!$E$524,5,0)</f>
        <v>#N/A</v>
      </c>
      <c r="H24" s="43" t="e">
        <f>VLOOKUP(A24,'APPENDIX A'!$A$2:'APPENDIX A'!$E$524,4,0)</f>
        <v>#N/A</v>
      </c>
      <c r="I24" s="43" t="e">
        <f t="shared" si="19"/>
        <v>#N/A</v>
      </c>
      <c r="J24" s="43" t="e">
        <f t="shared" si="20"/>
        <v>#N/A</v>
      </c>
      <c r="K24" s="44" t="e">
        <f t="shared" si="21"/>
        <v>#N/A</v>
      </c>
      <c r="L24" s="44" t="e">
        <f t="shared" si="22"/>
        <v>#N/A</v>
      </c>
      <c r="M24" s="45" t="e">
        <f>VLOOKUP(A24,'APPENDIX C'!$A$2:'APPENDIX C'!$B$486,2,0)</f>
        <v>#N/A</v>
      </c>
      <c r="N24" s="46">
        <f t="shared" si="23"/>
        <v>0</v>
      </c>
      <c r="O24" s="46">
        <f t="shared" si="24"/>
        <v>0</v>
      </c>
      <c r="P24" s="46">
        <f t="shared" si="25"/>
        <v>0</v>
      </c>
      <c r="Q24" s="46">
        <f t="shared" si="26"/>
        <v>0</v>
      </c>
      <c r="R24" s="46">
        <f t="shared" si="27"/>
        <v>0</v>
      </c>
      <c r="S24" s="46">
        <f t="shared" si="28"/>
        <v>0</v>
      </c>
      <c r="T24" s="46" t="e">
        <f t="shared" si="29"/>
        <v>#N/A</v>
      </c>
      <c r="U24" s="43" t="e">
        <f t="shared" si="30"/>
        <v>#N/A</v>
      </c>
      <c r="V24" s="43" t="e">
        <f t="shared" si="31"/>
        <v>#N/A</v>
      </c>
    </row>
    <row r="25" spans="1:22" x14ac:dyDescent="0.2">
      <c r="A25" s="50"/>
      <c r="B25" s="43" t="e">
        <f t="shared" si="16"/>
        <v>#N/A</v>
      </c>
      <c r="C25" s="43" t="e">
        <f>VLOOKUP(A25,'APPENDIX A'!$A$2:'APPENDIX A'!$E$524,3,0)</f>
        <v>#N/A</v>
      </c>
      <c r="D25" s="43" t="e">
        <f>VLOOKUP(A25,'APPENDIX A'!$A$2:'APPENDIX A'!$E$524,2,0)</f>
        <v>#N/A</v>
      </c>
      <c r="E25" s="43" t="e">
        <f t="shared" si="17"/>
        <v>#N/A</v>
      </c>
      <c r="F25" s="43" t="e">
        <f t="shared" si="18"/>
        <v>#N/A</v>
      </c>
      <c r="G25" s="43" t="e">
        <f>VLOOKUP(A25,'APPENDIX A'!$A$2:'APPENDIX A'!$E$524,5,0)</f>
        <v>#N/A</v>
      </c>
      <c r="H25" s="43" t="e">
        <f>VLOOKUP(A25,'APPENDIX A'!$A$2:'APPENDIX A'!$E$524,4,0)</f>
        <v>#N/A</v>
      </c>
      <c r="I25" s="43" t="e">
        <f t="shared" si="19"/>
        <v>#N/A</v>
      </c>
      <c r="J25" s="43" t="e">
        <f t="shared" si="20"/>
        <v>#N/A</v>
      </c>
      <c r="K25" s="44" t="e">
        <f t="shared" si="21"/>
        <v>#N/A</v>
      </c>
      <c r="L25" s="44" t="e">
        <f t="shared" si="22"/>
        <v>#N/A</v>
      </c>
      <c r="M25" s="45" t="e">
        <f>VLOOKUP(A25,'APPENDIX C'!$A$2:'APPENDIX C'!$B$486,2,0)</f>
        <v>#N/A</v>
      </c>
      <c r="N25" s="46">
        <f t="shared" si="23"/>
        <v>0</v>
      </c>
      <c r="O25" s="46">
        <f t="shared" si="24"/>
        <v>0</v>
      </c>
      <c r="P25" s="46">
        <f t="shared" si="25"/>
        <v>0</v>
      </c>
      <c r="Q25" s="46">
        <f t="shared" si="26"/>
        <v>0</v>
      </c>
      <c r="R25" s="46">
        <f t="shared" si="27"/>
        <v>0</v>
      </c>
      <c r="S25" s="46">
        <f t="shared" si="28"/>
        <v>0</v>
      </c>
      <c r="T25" s="46" t="e">
        <f t="shared" si="29"/>
        <v>#N/A</v>
      </c>
      <c r="U25" s="43" t="e">
        <f t="shared" si="30"/>
        <v>#N/A</v>
      </c>
      <c r="V25" s="43" t="e">
        <f t="shared" si="31"/>
        <v>#N/A</v>
      </c>
    </row>
    <row r="26" spans="1:22" x14ac:dyDescent="0.2">
      <c r="A26" s="50"/>
      <c r="B26" s="43" t="e">
        <f t="shared" si="16"/>
        <v>#N/A</v>
      </c>
      <c r="C26" s="43" t="e">
        <f>VLOOKUP(A26,'APPENDIX A'!$A$2:'APPENDIX A'!$E$524,3,0)</f>
        <v>#N/A</v>
      </c>
      <c r="D26" s="43" t="e">
        <f>VLOOKUP(A26,'APPENDIX A'!$A$2:'APPENDIX A'!$E$524,2,0)</f>
        <v>#N/A</v>
      </c>
      <c r="E26" s="43" t="e">
        <f t="shared" si="17"/>
        <v>#N/A</v>
      </c>
      <c r="F26" s="43" t="e">
        <f t="shared" si="18"/>
        <v>#N/A</v>
      </c>
      <c r="G26" s="43" t="e">
        <f>VLOOKUP(A26,'APPENDIX A'!$A$2:'APPENDIX A'!$E$524,5,0)</f>
        <v>#N/A</v>
      </c>
      <c r="H26" s="43" t="e">
        <f>VLOOKUP(A26,'APPENDIX A'!$A$2:'APPENDIX A'!$E$524,4,0)</f>
        <v>#N/A</v>
      </c>
      <c r="I26" s="43" t="e">
        <f t="shared" si="19"/>
        <v>#N/A</v>
      </c>
      <c r="J26" s="43" t="e">
        <f t="shared" si="20"/>
        <v>#N/A</v>
      </c>
      <c r="K26" s="44" t="e">
        <f t="shared" si="21"/>
        <v>#N/A</v>
      </c>
      <c r="L26" s="44" t="e">
        <f t="shared" si="22"/>
        <v>#N/A</v>
      </c>
      <c r="M26" s="45" t="e">
        <f>VLOOKUP(A26,'APPENDIX C'!$A$2:'APPENDIX C'!$B$486,2,0)</f>
        <v>#N/A</v>
      </c>
      <c r="N26" s="46">
        <f t="shared" si="23"/>
        <v>0</v>
      </c>
      <c r="O26" s="46">
        <f t="shared" si="24"/>
        <v>0</v>
      </c>
      <c r="P26" s="46">
        <f t="shared" si="25"/>
        <v>0</v>
      </c>
      <c r="Q26" s="46">
        <f t="shared" si="26"/>
        <v>0</v>
      </c>
      <c r="R26" s="46">
        <f t="shared" si="27"/>
        <v>0</v>
      </c>
      <c r="S26" s="46">
        <f t="shared" si="28"/>
        <v>0</v>
      </c>
      <c r="T26" s="46" t="e">
        <f t="shared" si="29"/>
        <v>#N/A</v>
      </c>
      <c r="U26" s="43" t="e">
        <f t="shared" si="30"/>
        <v>#N/A</v>
      </c>
      <c r="V26" s="43" t="e">
        <f t="shared" si="31"/>
        <v>#N/A</v>
      </c>
    </row>
    <row r="27" spans="1:22" x14ac:dyDescent="0.2">
      <c r="A27" s="50"/>
      <c r="B27" s="43" t="e">
        <f t="shared" si="16"/>
        <v>#N/A</v>
      </c>
      <c r="C27" s="43" t="e">
        <f>VLOOKUP(A27,'APPENDIX A'!$A$2:'APPENDIX A'!$E$524,3,0)</f>
        <v>#N/A</v>
      </c>
      <c r="D27" s="43" t="e">
        <f>VLOOKUP(A27,'APPENDIX A'!$A$2:'APPENDIX A'!$E$524,2,0)</f>
        <v>#N/A</v>
      </c>
      <c r="E27" s="43" t="e">
        <f t="shared" si="17"/>
        <v>#N/A</v>
      </c>
      <c r="F27" s="43" t="e">
        <f t="shared" si="18"/>
        <v>#N/A</v>
      </c>
      <c r="G27" s="43" t="e">
        <f>VLOOKUP(A27,'APPENDIX A'!$A$2:'APPENDIX A'!$E$524,5,0)</f>
        <v>#N/A</v>
      </c>
      <c r="H27" s="43" t="e">
        <f>VLOOKUP(A27,'APPENDIX A'!$A$2:'APPENDIX A'!$E$524,4,0)</f>
        <v>#N/A</v>
      </c>
      <c r="I27" s="43" t="e">
        <f t="shared" si="19"/>
        <v>#N/A</v>
      </c>
      <c r="J27" s="43" t="e">
        <f t="shared" si="20"/>
        <v>#N/A</v>
      </c>
      <c r="K27" s="44" t="e">
        <f t="shared" si="21"/>
        <v>#N/A</v>
      </c>
      <c r="L27" s="44" t="e">
        <f t="shared" si="22"/>
        <v>#N/A</v>
      </c>
      <c r="M27" s="45" t="e">
        <f>VLOOKUP(A27,'APPENDIX C'!$A$2:'APPENDIX C'!$B$486,2,0)</f>
        <v>#N/A</v>
      </c>
      <c r="N27" s="46">
        <f t="shared" si="23"/>
        <v>0</v>
      </c>
      <c r="O27" s="46">
        <f t="shared" si="24"/>
        <v>0</v>
      </c>
      <c r="P27" s="46">
        <f t="shared" si="25"/>
        <v>0</v>
      </c>
      <c r="Q27" s="46">
        <f t="shared" si="26"/>
        <v>0</v>
      </c>
      <c r="R27" s="46">
        <f t="shared" si="27"/>
        <v>0</v>
      </c>
      <c r="S27" s="46">
        <f t="shared" si="28"/>
        <v>0</v>
      </c>
      <c r="T27" s="46" t="e">
        <f t="shared" si="29"/>
        <v>#N/A</v>
      </c>
      <c r="U27" s="43" t="e">
        <f t="shared" si="30"/>
        <v>#N/A</v>
      </c>
      <c r="V27" s="43" t="e">
        <f t="shared" si="31"/>
        <v>#N/A</v>
      </c>
    </row>
    <row r="28" spans="1:22" x14ac:dyDescent="0.2">
      <c r="A28" s="50"/>
      <c r="B28" s="43" t="e">
        <f t="shared" si="16"/>
        <v>#N/A</v>
      </c>
      <c r="C28" s="43" t="e">
        <f>VLOOKUP(A28,'APPENDIX A'!$A$2:'APPENDIX A'!$E$524,3,0)</f>
        <v>#N/A</v>
      </c>
      <c r="D28" s="43" t="e">
        <f>VLOOKUP(A28,'APPENDIX A'!$A$2:'APPENDIX A'!$E$524,2,0)</f>
        <v>#N/A</v>
      </c>
      <c r="E28" s="43" t="e">
        <f t="shared" si="17"/>
        <v>#N/A</v>
      </c>
      <c r="F28" s="43" t="e">
        <f t="shared" si="18"/>
        <v>#N/A</v>
      </c>
      <c r="G28" s="43" t="e">
        <f>VLOOKUP(A28,'APPENDIX A'!$A$2:'APPENDIX A'!$E$524,5,0)</f>
        <v>#N/A</v>
      </c>
      <c r="H28" s="43" t="e">
        <f>VLOOKUP(A28,'APPENDIX A'!$A$2:'APPENDIX A'!$E$524,4,0)</f>
        <v>#N/A</v>
      </c>
      <c r="I28" s="43" t="e">
        <f t="shared" si="19"/>
        <v>#N/A</v>
      </c>
      <c r="J28" s="43" t="e">
        <f t="shared" si="20"/>
        <v>#N/A</v>
      </c>
      <c r="K28" s="44" t="e">
        <f t="shared" si="21"/>
        <v>#N/A</v>
      </c>
      <c r="L28" s="44" t="e">
        <f t="shared" si="22"/>
        <v>#N/A</v>
      </c>
      <c r="M28" s="45" t="e">
        <f>VLOOKUP(A28,'APPENDIX C'!$A$2:'APPENDIX C'!$B$486,2,0)</f>
        <v>#N/A</v>
      </c>
      <c r="N28" s="46">
        <f t="shared" si="23"/>
        <v>0</v>
      </c>
      <c r="O28" s="46">
        <f t="shared" si="24"/>
        <v>0</v>
      </c>
      <c r="P28" s="46">
        <f t="shared" si="25"/>
        <v>0</v>
      </c>
      <c r="Q28" s="46">
        <f t="shared" si="26"/>
        <v>0</v>
      </c>
      <c r="R28" s="46">
        <f t="shared" si="27"/>
        <v>0</v>
      </c>
      <c r="S28" s="46">
        <f t="shared" si="28"/>
        <v>0</v>
      </c>
      <c r="T28" s="46" t="e">
        <f t="shared" si="29"/>
        <v>#N/A</v>
      </c>
      <c r="U28" s="43" t="e">
        <f t="shared" si="30"/>
        <v>#N/A</v>
      </c>
      <c r="V28" s="43" t="e">
        <f t="shared" si="31"/>
        <v>#N/A</v>
      </c>
    </row>
    <row r="29" spans="1:22" x14ac:dyDescent="0.2">
      <c r="A29" s="50"/>
      <c r="B29" s="43" t="e">
        <f t="shared" si="16"/>
        <v>#N/A</v>
      </c>
      <c r="C29" s="43" t="e">
        <f>VLOOKUP(A29,'APPENDIX A'!$A$2:'APPENDIX A'!$E$524,3,0)</f>
        <v>#N/A</v>
      </c>
      <c r="D29" s="43" t="e">
        <f>VLOOKUP(A29,'APPENDIX A'!$A$2:'APPENDIX A'!$E$524,2,0)</f>
        <v>#N/A</v>
      </c>
      <c r="E29" s="43" t="e">
        <f t="shared" si="17"/>
        <v>#N/A</v>
      </c>
      <c r="F29" s="43" t="e">
        <f t="shared" si="18"/>
        <v>#N/A</v>
      </c>
      <c r="G29" s="43" t="e">
        <f>VLOOKUP(A29,'APPENDIX A'!$A$2:'APPENDIX A'!$E$524,5,0)</f>
        <v>#N/A</v>
      </c>
      <c r="H29" s="43" t="e">
        <f>VLOOKUP(A29,'APPENDIX A'!$A$2:'APPENDIX A'!$E$524,4,0)</f>
        <v>#N/A</v>
      </c>
      <c r="I29" s="43" t="e">
        <f t="shared" si="19"/>
        <v>#N/A</v>
      </c>
      <c r="J29" s="43" t="e">
        <f t="shared" si="20"/>
        <v>#N/A</v>
      </c>
      <c r="K29" s="44" t="e">
        <f t="shared" si="21"/>
        <v>#N/A</v>
      </c>
      <c r="L29" s="44" t="e">
        <f t="shared" si="22"/>
        <v>#N/A</v>
      </c>
      <c r="M29" s="45" t="e">
        <f>VLOOKUP(A29,'APPENDIX C'!$A$2:'APPENDIX C'!$B$486,2,0)</f>
        <v>#N/A</v>
      </c>
      <c r="N29" s="46">
        <f t="shared" si="23"/>
        <v>0</v>
      </c>
      <c r="O29" s="46">
        <f t="shared" si="24"/>
        <v>0</v>
      </c>
      <c r="P29" s="46">
        <f t="shared" si="25"/>
        <v>0</v>
      </c>
      <c r="Q29" s="46">
        <f t="shared" si="26"/>
        <v>0</v>
      </c>
      <c r="R29" s="46">
        <f t="shared" si="27"/>
        <v>0</v>
      </c>
      <c r="S29" s="46">
        <f t="shared" si="28"/>
        <v>0</v>
      </c>
      <c r="T29" s="46" t="e">
        <f t="shared" si="29"/>
        <v>#N/A</v>
      </c>
      <c r="U29" s="43" t="e">
        <f t="shared" si="30"/>
        <v>#N/A</v>
      </c>
      <c r="V29" s="43" t="e">
        <f t="shared" si="31"/>
        <v>#N/A</v>
      </c>
    </row>
    <row r="30" spans="1:22" x14ac:dyDescent="0.2">
      <c r="A30" s="49"/>
      <c r="B30" s="43" t="e">
        <f t="shared" si="16"/>
        <v>#N/A</v>
      </c>
      <c r="C30" s="43" t="e">
        <f>VLOOKUP(A30,'APPENDIX A'!$A$2:'APPENDIX A'!$E$524,3,0)</f>
        <v>#N/A</v>
      </c>
      <c r="D30" s="43" t="e">
        <f>VLOOKUP(A30,'APPENDIX A'!$A$2:'APPENDIX A'!$E$524,2,0)</f>
        <v>#N/A</v>
      </c>
      <c r="E30" s="43" t="e">
        <f t="shared" si="17"/>
        <v>#N/A</v>
      </c>
      <c r="F30" s="43" t="e">
        <f t="shared" si="18"/>
        <v>#N/A</v>
      </c>
      <c r="G30" s="43" t="e">
        <f>VLOOKUP(A30,'APPENDIX A'!$A$2:'APPENDIX A'!$E$524,5,0)</f>
        <v>#N/A</v>
      </c>
      <c r="H30" s="43" t="e">
        <f>VLOOKUP(A30,'APPENDIX A'!$A$2:'APPENDIX A'!$E$524,4,0)</f>
        <v>#N/A</v>
      </c>
      <c r="I30" s="43" t="e">
        <f t="shared" si="19"/>
        <v>#N/A</v>
      </c>
      <c r="J30" s="43" t="e">
        <f t="shared" si="20"/>
        <v>#N/A</v>
      </c>
      <c r="K30" s="44" t="e">
        <f t="shared" si="21"/>
        <v>#N/A</v>
      </c>
      <c r="L30" s="44" t="e">
        <f t="shared" si="22"/>
        <v>#N/A</v>
      </c>
      <c r="M30" s="45" t="e">
        <f>VLOOKUP(A30,'APPENDIX C'!$A$2:'APPENDIX C'!$B$486,2,0)</f>
        <v>#N/A</v>
      </c>
      <c r="N30" s="46">
        <f t="shared" si="23"/>
        <v>0</v>
      </c>
      <c r="O30" s="46">
        <f t="shared" si="24"/>
        <v>0</v>
      </c>
      <c r="P30" s="46">
        <f t="shared" si="25"/>
        <v>0</v>
      </c>
      <c r="Q30" s="46">
        <f t="shared" si="26"/>
        <v>0</v>
      </c>
      <c r="R30" s="46">
        <f t="shared" si="27"/>
        <v>0</v>
      </c>
      <c r="S30" s="46">
        <f t="shared" si="28"/>
        <v>0</v>
      </c>
      <c r="T30" s="46" t="e">
        <f t="shared" si="29"/>
        <v>#N/A</v>
      </c>
      <c r="U30" s="43" t="e">
        <f t="shared" si="30"/>
        <v>#N/A</v>
      </c>
      <c r="V30" s="43" t="e">
        <f t="shared" si="31"/>
        <v>#N/A</v>
      </c>
    </row>
    <row r="31" spans="1:22" x14ac:dyDescent="0.2">
      <c r="A31" s="49"/>
      <c r="B31" s="43" t="e">
        <f t="shared" ref="B31:B33" si="32">IF(F31=0, IF(J31=0,"NONE","GIANO-B"),IF(J31=0,"HARPS-N","GIARPS"))</f>
        <v>#N/A</v>
      </c>
      <c r="C31" s="43" t="e">
        <f>VLOOKUP(A31,'APPENDIX A'!$A$2:'APPENDIX A'!$E$524,3,0)</f>
        <v>#N/A</v>
      </c>
      <c r="D31" s="43" t="e">
        <f>VLOOKUP(A31,'APPENDIX A'!$A$2:'APPENDIX A'!$E$524,2,0)</f>
        <v>#N/A</v>
      </c>
      <c r="E31" s="43" t="e">
        <f t="shared" ref="E31:E33" si="33">IF(C31=0, 0,IF(D31=0,0,120+167+D31*(C31+37)))</f>
        <v>#N/A</v>
      </c>
      <c r="F31" s="43" t="e">
        <f t="shared" ref="F31:F33" si="34">E31/3600</f>
        <v>#N/A</v>
      </c>
      <c r="G31" s="43" t="e">
        <f>VLOOKUP(A31,'APPENDIX A'!$A$2:'APPENDIX A'!$E$524,5,0)</f>
        <v>#N/A</v>
      </c>
      <c r="H31" s="43" t="e">
        <f>VLOOKUP(A31,'APPENDIX A'!$A$2:'APPENDIX A'!$E$524,4,0)</f>
        <v>#N/A</v>
      </c>
      <c r="I31" s="43" t="e">
        <f t="shared" ref="I31:I33" si="35">H31*(180+2*G31)</f>
        <v>#N/A</v>
      </c>
      <c r="J31" s="43" t="e">
        <f t="shared" ref="J31:J33" si="36">I31/3600</f>
        <v>#N/A</v>
      </c>
      <c r="K31" s="44" t="e">
        <f t="shared" ref="K31:K33" si="37">L30</f>
        <v>#N/A</v>
      </c>
      <c r="L31" s="44" t="e">
        <f t="shared" ref="L31:L33" si="38">TIME(U31,V31,0)</f>
        <v>#N/A</v>
      </c>
      <c r="M31" s="45" t="e">
        <f>VLOOKUP(A31,'APPENDIX C'!$A$2:'APPENDIX C'!$B$486,2,0)</f>
        <v>#N/A</v>
      </c>
      <c r="N31" s="46">
        <f t="shared" ref="N31:N33" si="39">IF(MID(A31,1,2)="MP",0,IF(MID(A31,1,1)="M",F31,IF(A31="GATO01",F31/4,0)))</f>
        <v>0</v>
      </c>
      <c r="O31" s="46">
        <f t="shared" ref="O31:O33" si="40">IF(MID(A31,1,2)="KP",F31,IF(A31="GATO01",(F31)/4,0))</f>
        <v>0</v>
      </c>
      <c r="P31" s="46">
        <f t="shared" ref="P31:P33" si="41">IF(MID(A31,1,2)="SC",MAX(F31,J31),0)</f>
        <v>0</v>
      </c>
      <c r="Q31" s="46">
        <f t="shared" ref="Q31:Q33" si="42">IF(MID(A31,1,2)="YO",MAX(F31,J31),0)</f>
        <v>0</v>
      </c>
      <c r="R31" s="46">
        <f t="shared" ref="R31:R33" si="43">IF(MID(A31,1,2)="AT",MAX(F31,J31),0)</f>
        <v>0</v>
      </c>
      <c r="S31" s="46">
        <f t="shared" ref="S31:S33" si="44">IF(MID(A31,1,2)="GT",F31,0)</f>
        <v>0</v>
      </c>
      <c r="T31" s="46" t="e">
        <f t="shared" ref="T31:T33" si="45">IF(F31&lt;J31,HOUR(K31)+(MINUTE(K31)+(I31)/60)/60,HOUR(K31)+(MINUTE(K31)+(E31)/60)/60)</f>
        <v>#N/A</v>
      </c>
      <c r="U31" s="43" t="e">
        <f t="shared" ref="U31:U33" si="46">INT(T31)</f>
        <v>#N/A</v>
      </c>
      <c r="V31" s="43" t="e">
        <f t="shared" ref="V31:V33" si="47">ROUND(((T31-U31)*60),0)</f>
        <v>#N/A</v>
      </c>
    </row>
    <row r="32" spans="1:22" x14ac:dyDescent="0.2">
      <c r="A32" s="49"/>
      <c r="B32" s="43" t="e">
        <f t="shared" si="32"/>
        <v>#N/A</v>
      </c>
      <c r="C32" s="43" t="e">
        <f>VLOOKUP(A32,'APPENDIX A'!$A$2:'APPENDIX A'!$E$524,3,0)</f>
        <v>#N/A</v>
      </c>
      <c r="D32" s="43" t="e">
        <f>VLOOKUP(A32,'APPENDIX A'!$A$2:'APPENDIX A'!$E$524,2,0)</f>
        <v>#N/A</v>
      </c>
      <c r="E32" s="43" t="e">
        <f t="shared" si="33"/>
        <v>#N/A</v>
      </c>
      <c r="F32" s="43" t="e">
        <f t="shared" si="34"/>
        <v>#N/A</v>
      </c>
      <c r="G32" s="43" t="e">
        <f>VLOOKUP(A32,'APPENDIX A'!$A$2:'APPENDIX A'!$E$524,5,0)</f>
        <v>#N/A</v>
      </c>
      <c r="H32" s="43" t="e">
        <f>VLOOKUP(A32,'APPENDIX A'!$A$2:'APPENDIX A'!$E$524,4,0)</f>
        <v>#N/A</v>
      </c>
      <c r="I32" s="43" t="e">
        <f t="shared" si="35"/>
        <v>#N/A</v>
      </c>
      <c r="J32" s="43" t="e">
        <f t="shared" si="36"/>
        <v>#N/A</v>
      </c>
      <c r="K32" s="44" t="e">
        <f t="shared" si="37"/>
        <v>#N/A</v>
      </c>
      <c r="L32" s="44" t="e">
        <f t="shared" si="38"/>
        <v>#N/A</v>
      </c>
      <c r="M32" s="45" t="e">
        <f>VLOOKUP(A32,'APPENDIX C'!$A$2:'APPENDIX C'!$B$486,2,0)</f>
        <v>#N/A</v>
      </c>
      <c r="N32" s="46">
        <f t="shared" si="39"/>
        <v>0</v>
      </c>
      <c r="O32" s="46">
        <f t="shared" si="40"/>
        <v>0</v>
      </c>
      <c r="P32" s="46">
        <f t="shared" si="41"/>
        <v>0</v>
      </c>
      <c r="Q32" s="46">
        <f t="shared" si="42"/>
        <v>0</v>
      </c>
      <c r="R32" s="46">
        <f t="shared" si="43"/>
        <v>0</v>
      </c>
      <c r="S32" s="46">
        <f t="shared" si="44"/>
        <v>0</v>
      </c>
      <c r="T32" s="46" t="e">
        <f t="shared" si="45"/>
        <v>#N/A</v>
      </c>
      <c r="U32" s="43" t="e">
        <f t="shared" si="46"/>
        <v>#N/A</v>
      </c>
      <c r="V32" s="43" t="e">
        <f t="shared" si="47"/>
        <v>#N/A</v>
      </c>
    </row>
    <row r="33" spans="1:22" x14ac:dyDescent="0.2">
      <c r="A33" s="50"/>
      <c r="B33" s="43" t="e">
        <f t="shared" si="32"/>
        <v>#N/A</v>
      </c>
      <c r="C33" s="43" t="e">
        <f>VLOOKUP(A33,'APPENDIX A'!$A$2:'APPENDIX A'!$E$524,3,0)</f>
        <v>#N/A</v>
      </c>
      <c r="D33" s="43" t="e">
        <f>VLOOKUP(A33,'APPENDIX A'!$A$2:'APPENDIX A'!$E$524,2,0)</f>
        <v>#N/A</v>
      </c>
      <c r="E33" s="43" t="e">
        <f t="shared" si="33"/>
        <v>#N/A</v>
      </c>
      <c r="F33" s="43" t="e">
        <f t="shared" si="34"/>
        <v>#N/A</v>
      </c>
      <c r="G33" s="43" t="e">
        <f>VLOOKUP(A33,'APPENDIX A'!$A$2:'APPENDIX A'!$E$524,5,0)</f>
        <v>#N/A</v>
      </c>
      <c r="H33" s="43" t="e">
        <f>VLOOKUP(A33,'APPENDIX A'!$A$2:'APPENDIX A'!$E$524,4,0)</f>
        <v>#N/A</v>
      </c>
      <c r="I33" s="43" t="e">
        <f t="shared" si="35"/>
        <v>#N/A</v>
      </c>
      <c r="J33" s="43" t="e">
        <f t="shared" si="36"/>
        <v>#N/A</v>
      </c>
      <c r="K33" s="44" t="e">
        <f t="shared" si="37"/>
        <v>#N/A</v>
      </c>
      <c r="L33" s="44" t="e">
        <f t="shared" si="38"/>
        <v>#N/A</v>
      </c>
      <c r="M33" s="45" t="e">
        <f>VLOOKUP(A33,'APPENDIX C'!$A$2:'APPENDIX C'!$B$486,2,0)</f>
        <v>#N/A</v>
      </c>
      <c r="N33" s="46">
        <f t="shared" si="39"/>
        <v>0</v>
      </c>
      <c r="O33" s="46">
        <f t="shared" si="40"/>
        <v>0</v>
      </c>
      <c r="P33" s="46">
        <f t="shared" si="41"/>
        <v>0</v>
      </c>
      <c r="Q33" s="46">
        <f t="shared" si="42"/>
        <v>0</v>
      </c>
      <c r="R33" s="46">
        <f t="shared" si="43"/>
        <v>0</v>
      </c>
      <c r="S33" s="46">
        <f t="shared" si="44"/>
        <v>0</v>
      </c>
      <c r="T33" s="46" t="e">
        <f t="shared" si="45"/>
        <v>#N/A</v>
      </c>
      <c r="U33" s="43" t="e">
        <f t="shared" si="46"/>
        <v>#N/A</v>
      </c>
      <c r="V33" s="43" t="e">
        <f t="shared" si="47"/>
        <v>#N/A</v>
      </c>
    </row>
    <row r="34" spans="1:22" x14ac:dyDescent="0.2">
      <c r="A34" s="43"/>
      <c r="B34" s="43"/>
      <c r="C34" s="43"/>
      <c r="D34" s="43"/>
      <c r="E34" s="43"/>
      <c r="F34" s="43"/>
      <c r="G34" s="43"/>
      <c r="H34" s="43"/>
      <c r="I34" s="43"/>
      <c r="J34" s="43"/>
    </row>
    <row r="35" spans="1:22" x14ac:dyDescent="0.2">
      <c r="A35" s="43"/>
      <c r="B35" s="43"/>
      <c r="C35" s="43"/>
      <c r="D35" s="43"/>
      <c r="E35" s="43"/>
      <c r="F35" s="43"/>
      <c r="G35" s="43"/>
      <c r="H35" s="43"/>
      <c r="I35" s="43"/>
      <c r="J35" s="43"/>
      <c r="M35" s="37" t="s">
        <v>113</v>
      </c>
      <c r="N35" s="46">
        <f t="shared" ref="N35:S35" si="48">SUM(N2:N33)</f>
        <v>0</v>
      </c>
      <c r="O35" s="46">
        <f t="shared" si="48"/>
        <v>0</v>
      </c>
      <c r="P35" s="46">
        <f t="shared" si="48"/>
        <v>0</v>
      </c>
      <c r="Q35" s="46">
        <f t="shared" si="48"/>
        <v>0</v>
      </c>
      <c r="R35" s="46">
        <f t="shared" si="48"/>
        <v>0</v>
      </c>
      <c r="S35" s="46">
        <f t="shared" si="48"/>
        <v>0</v>
      </c>
    </row>
    <row r="36" spans="1:22" x14ac:dyDescent="0.2">
      <c r="A36" s="43"/>
      <c r="B36" s="43"/>
      <c r="C36" s="43"/>
      <c r="D36" s="43"/>
      <c r="E36" s="43"/>
      <c r="F36" s="43"/>
      <c r="G36" s="43"/>
      <c r="H36" s="43"/>
      <c r="I36" s="43"/>
      <c r="J36" s="43"/>
    </row>
    <row r="37" spans="1:22" x14ac:dyDescent="0.2">
      <c r="A37" s="43"/>
      <c r="B37" s="43"/>
      <c r="C37" s="43"/>
      <c r="D37" s="43"/>
      <c r="E37" s="43"/>
      <c r="F37" s="43"/>
      <c r="G37" s="43"/>
      <c r="H37" s="43"/>
      <c r="I37" s="43"/>
      <c r="J37" s="43"/>
    </row>
    <row r="38" spans="1:22" x14ac:dyDescent="0.2">
      <c r="A38" s="43"/>
      <c r="B38" s="43"/>
      <c r="C38" s="43"/>
      <c r="D38" s="43"/>
      <c r="E38" s="43"/>
      <c r="F38" s="43"/>
      <c r="G38" s="43"/>
      <c r="H38" s="43"/>
      <c r="I38" s="43"/>
      <c r="J38" s="43"/>
    </row>
    <row r="39" spans="1:22" x14ac:dyDescent="0.2">
      <c r="A39" s="43"/>
      <c r="B39" s="43"/>
      <c r="C39" s="43"/>
      <c r="D39" s="43"/>
      <c r="E39" s="43"/>
      <c r="F39" s="43"/>
      <c r="G39" s="43"/>
      <c r="H39" s="43"/>
      <c r="I39" s="43"/>
      <c r="J39" s="43"/>
    </row>
    <row r="40" spans="1:22" x14ac:dyDescent="0.2">
      <c r="A40" s="43"/>
      <c r="B40" s="43"/>
      <c r="C40" s="43"/>
      <c r="D40" s="43"/>
      <c r="E40" s="43"/>
      <c r="F40" s="43"/>
      <c r="G40" s="43"/>
      <c r="H40" s="43"/>
      <c r="I40" s="43"/>
      <c r="J40" s="43"/>
    </row>
    <row r="41" spans="1:22" x14ac:dyDescent="0.2">
      <c r="A41" s="43"/>
      <c r="B41" s="43"/>
      <c r="C41" s="43"/>
      <c r="D41" s="43"/>
      <c r="E41" s="43"/>
      <c r="F41" s="43"/>
      <c r="G41" s="43"/>
      <c r="H41" s="43"/>
      <c r="I41" s="43"/>
      <c r="J41" s="43"/>
    </row>
    <row r="42" spans="1:22" x14ac:dyDescent="0.2">
      <c r="A42" s="43"/>
      <c r="B42" s="43"/>
      <c r="C42" s="43"/>
      <c r="D42" s="43"/>
      <c r="E42" s="43"/>
      <c r="F42" s="43"/>
      <c r="G42" s="43"/>
      <c r="H42" s="43"/>
      <c r="I42" s="43"/>
      <c r="J42" s="43"/>
    </row>
    <row r="43" spans="1:22" x14ac:dyDescent="0.2">
      <c r="A43" s="43"/>
      <c r="B43" s="43"/>
      <c r="C43" s="43"/>
      <c r="D43" s="43"/>
      <c r="E43" s="43"/>
      <c r="F43" s="43"/>
      <c r="G43" s="43"/>
      <c r="H43" s="43"/>
      <c r="I43" s="43"/>
      <c r="J43" s="43"/>
    </row>
    <row r="44" spans="1:22" x14ac:dyDescent="0.2">
      <c r="A44" s="43"/>
      <c r="B44" s="43"/>
      <c r="C44" s="43"/>
      <c r="D44" s="43"/>
      <c r="E44" s="43"/>
      <c r="F44" s="43"/>
      <c r="G44" s="43"/>
      <c r="H44" s="43"/>
      <c r="I44" s="43"/>
      <c r="J44" s="43"/>
    </row>
    <row r="45" spans="1:22" x14ac:dyDescent="0.2">
      <c r="A45" s="43"/>
      <c r="B45" s="43"/>
      <c r="C45" s="43"/>
      <c r="D45" s="43"/>
      <c r="E45" s="43"/>
      <c r="F45" s="43"/>
      <c r="G45" s="43"/>
      <c r="H45" s="43"/>
      <c r="I45" s="43"/>
      <c r="J45" s="43"/>
    </row>
    <row r="46" spans="1:22" x14ac:dyDescent="0.2">
      <c r="A46" s="43"/>
      <c r="B46" s="43"/>
      <c r="C46" s="43"/>
      <c r="D46" s="43"/>
      <c r="E46" s="43"/>
      <c r="F46" s="43"/>
      <c r="G46" s="43"/>
      <c r="H46" s="43"/>
      <c r="I46" s="43"/>
      <c r="J46" s="43"/>
    </row>
    <row r="47" spans="1:22" x14ac:dyDescent="0.2">
      <c r="A47" s="43"/>
      <c r="B47" s="43"/>
      <c r="C47" s="43"/>
      <c r="D47" s="43"/>
      <c r="E47" s="43"/>
      <c r="F47" s="43"/>
      <c r="G47" s="43"/>
      <c r="H47" s="43"/>
      <c r="I47" s="43"/>
      <c r="J47" s="43"/>
    </row>
    <row r="48" spans="1:22"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row r="51" spans="1:10" x14ac:dyDescent="0.2">
      <c r="A51" s="43"/>
      <c r="B51" s="43"/>
      <c r="C51" s="43"/>
      <c r="D51" s="43"/>
      <c r="E51" s="43"/>
      <c r="F51" s="43"/>
      <c r="G51" s="43"/>
      <c r="H51" s="43"/>
      <c r="I51" s="43"/>
      <c r="J51" s="43"/>
    </row>
    <row r="52" spans="1:10" x14ac:dyDescent="0.2">
      <c r="A52" s="43"/>
      <c r="B52" s="43"/>
      <c r="C52" s="43"/>
      <c r="D52" s="43"/>
      <c r="E52" s="43"/>
      <c r="F52" s="43"/>
      <c r="G52" s="43"/>
      <c r="H52" s="43"/>
      <c r="I52" s="43"/>
      <c r="J52" s="43"/>
    </row>
    <row r="53" spans="1:10" x14ac:dyDescent="0.2">
      <c r="A53" s="43"/>
      <c r="B53" s="43"/>
      <c r="C53" s="43"/>
      <c r="D53" s="43"/>
      <c r="E53" s="43"/>
      <c r="F53" s="43"/>
      <c r="G53" s="43"/>
      <c r="H53" s="43"/>
      <c r="I53" s="43"/>
      <c r="J53" s="4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D891-86D8-564B-BAD3-D36C8C87614A}">
  <dimension ref="A1:V53"/>
  <sheetViews>
    <sheetView workbookViewId="0">
      <selection activeCell="A2" sqref="A2:A3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ht="17"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ht="17"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2019'!G12</f>
        <v>0.84319444444444447</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30" si="0">IF(F2&lt;J2,HOUR(K2)+(MINUTE(K2)+(I2)/60)/60,HOUR(K2)+(MINUTE(K2)+(E2)/60)/60)</f>
        <v>#N/A</v>
      </c>
      <c r="U2" s="43" t="e">
        <f>INT(T2)</f>
        <v>#N/A</v>
      </c>
      <c r="V2" s="43" t="e">
        <f>ROUND(((T2-U2)*60),0)</f>
        <v>#N/A</v>
      </c>
    </row>
    <row r="3" spans="1:22" ht="17" x14ac:dyDescent="0.2">
      <c r="A3" s="49"/>
      <c r="B3" s="43" t="e">
        <f t="shared" ref="B3:B30" si="1">IF(F3=0, IF(J3=0,"NONE","GIANO-B"),IF(J3=0,"HARPS-N","GIARPS"))</f>
        <v>#N/A</v>
      </c>
      <c r="C3" s="43" t="e">
        <f>VLOOKUP(A3,'APPENDIX A'!$A$2:'APPENDIX A'!$E$524,3,0)</f>
        <v>#N/A</v>
      </c>
      <c r="D3" s="43" t="e">
        <f>VLOOKUP(A3,'APPENDIX A'!$A$2:'APPENDIX A'!$E$524,2,0)</f>
        <v>#N/A</v>
      </c>
      <c r="E3" s="43" t="e">
        <f t="shared" ref="E3:E30" si="2">IF(C3=0, 0,IF(D3=0,0,120+167+D3*(C3+37)))</f>
        <v>#N/A</v>
      </c>
      <c r="F3" s="43" t="e">
        <f t="shared" ref="F3:F30" si="3">E3/3600</f>
        <v>#N/A</v>
      </c>
      <c r="G3" s="43" t="e">
        <f>VLOOKUP(A3,'APPENDIX A'!$A$2:'APPENDIX A'!$E$524,5,0)</f>
        <v>#N/A</v>
      </c>
      <c r="H3" s="43" t="e">
        <f>VLOOKUP(A3,'APPENDIX A'!$A$2:'APPENDIX A'!$E$524,4,0)</f>
        <v>#N/A</v>
      </c>
      <c r="I3" s="43" t="e">
        <f t="shared" ref="I3:I30" si="4">H3*(180+2*G3)</f>
        <v>#N/A</v>
      </c>
      <c r="J3" s="43" t="e">
        <f t="shared" ref="J3:J30" si="5">I3/3600</f>
        <v>#N/A</v>
      </c>
      <c r="K3" s="44" t="e">
        <f>L2</f>
        <v>#N/A</v>
      </c>
      <c r="L3" s="44" t="e">
        <f t="shared" ref="L3:L30" si="6">TIME(U3,V3,0)</f>
        <v>#N/A</v>
      </c>
      <c r="M3" s="45" t="e">
        <f>VLOOKUP(A3,'APPENDIX C'!$A$2:'APPENDIX C'!$B$486,2,0)</f>
        <v>#N/A</v>
      </c>
      <c r="N3" s="46">
        <f t="shared" ref="N3:N30" si="7">IF(MID(A3,1,2)="MP",0,IF(MID(A3,1,1)="M",F3,IF(A3="GATO01",F3/4,0)))</f>
        <v>0</v>
      </c>
      <c r="O3" s="46">
        <f t="shared" ref="O3:O30" si="8">IF(MID(A3,1,2)="KP",F3,IF(A3="GATO01",(F3)/4,0))</f>
        <v>0</v>
      </c>
      <c r="P3" s="46">
        <f t="shared" ref="P3:P30" si="9">IF(MID(A3,1,2)="SC",MAX(F3,J3),0)</f>
        <v>0</v>
      </c>
      <c r="Q3" s="46">
        <f t="shared" ref="Q3:Q30" si="10">IF(MID(A3,1,2)="YO",MAX(F3,J3),0)</f>
        <v>0</v>
      </c>
      <c r="R3" s="46">
        <f t="shared" ref="R3:R30" si="11">IF(MID(A3,1,2)="AT",MAX(F3,J3),0)</f>
        <v>0</v>
      </c>
      <c r="S3" s="46">
        <f t="shared" ref="S3:S30" si="12">IF(MID(A3,1,2)="GT",F3,0)</f>
        <v>0</v>
      </c>
      <c r="T3" s="46" t="e">
        <f t="shared" si="0"/>
        <v>#N/A</v>
      </c>
      <c r="U3" s="43" t="e">
        <f t="shared" ref="U3:U30" si="13">INT(T3)</f>
        <v>#N/A</v>
      </c>
      <c r="V3" s="43" t="e">
        <f t="shared" ref="V3:V30" si="14">ROUND(((T3-U3)*60),0)</f>
        <v>#N/A</v>
      </c>
    </row>
    <row r="4" spans="1:22" ht="17" x14ac:dyDescent="0.2">
      <c r="A4" s="50"/>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30"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ht="17"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ht="17"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ht="17"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ht="17"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ht="17"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ht="17"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ht="17" x14ac:dyDescent="0.2">
      <c r="A13" s="50"/>
      <c r="B13" s="43" t="e">
        <f t="shared" si="1"/>
        <v>#N/A</v>
      </c>
      <c r="C13" s="43" t="e">
        <f>VLOOKUP(A13,'APPENDIX A'!$A$2:'APPENDIX A'!$E$524,3,0)</f>
        <v>#N/A</v>
      </c>
      <c r="D13" s="43" t="e">
        <f>VLOOKUP(A13,'APPENDIX A'!$A$2:'APPENDIX A'!$E$524,2,0)</f>
        <v>#N/A</v>
      </c>
      <c r="E13" s="43" t="e">
        <f t="shared" si="2"/>
        <v>#N/A</v>
      </c>
      <c r="F13" s="43" t="e">
        <f t="shared" si="3"/>
        <v>#N/A</v>
      </c>
      <c r="G13" s="43" t="e">
        <f>VLOOKUP(A13,'APPENDIX A'!$A$2:'APPENDIX A'!$E$524,5,0)</f>
        <v>#N/A</v>
      </c>
      <c r="H13" s="43" t="e">
        <f>VLOOKUP(A13,'APPENDIX A'!$A$2:'APPENDIX A'!$E$524,4,0)</f>
        <v>#N/A</v>
      </c>
      <c r="I13" s="43" t="e">
        <f t="shared" si="4"/>
        <v>#N/A</v>
      </c>
      <c r="J13" s="43" t="e">
        <f t="shared" si="5"/>
        <v>#N/A</v>
      </c>
      <c r="K13" s="44" t="e">
        <f t="shared" si="15"/>
        <v>#N/A</v>
      </c>
      <c r="L13" s="44" t="e">
        <f t="shared" si="6"/>
        <v>#N/A</v>
      </c>
      <c r="M13" s="45" t="e">
        <f>VLOOKUP(A13,'APPENDIX C'!$A$2:'APPENDIX C'!$B$486,2,0)</f>
        <v>#N/A</v>
      </c>
      <c r="N13" s="46">
        <f t="shared" si="7"/>
        <v>0</v>
      </c>
      <c r="O13" s="46">
        <f t="shared" si="8"/>
        <v>0</v>
      </c>
      <c r="P13" s="46">
        <f t="shared" si="9"/>
        <v>0</v>
      </c>
      <c r="Q13" s="46">
        <f t="shared" si="10"/>
        <v>0</v>
      </c>
      <c r="R13" s="46">
        <f t="shared" si="11"/>
        <v>0</v>
      </c>
      <c r="S13" s="46">
        <f t="shared" si="12"/>
        <v>0</v>
      </c>
      <c r="T13" s="46" t="e">
        <f t="shared" si="0"/>
        <v>#N/A</v>
      </c>
      <c r="U13" s="43" t="e">
        <f t="shared" si="13"/>
        <v>#N/A</v>
      </c>
      <c r="V13" s="43" t="e">
        <f t="shared" si="14"/>
        <v>#N/A</v>
      </c>
    </row>
    <row r="14" spans="1:22" ht="17" x14ac:dyDescent="0.2">
      <c r="A14" s="50"/>
      <c r="B14" s="43" t="e">
        <f t="shared" si="1"/>
        <v>#N/A</v>
      </c>
      <c r="C14" s="43" t="e">
        <f>VLOOKUP(A14,'APPENDIX A'!$A$2:'APPENDIX A'!$E$524,3,0)</f>
        <v>#N/A</v>
      </c>
      <c r="D14" s="43" t="e">
        <f>VLOOKUP(A14,'APPENDIX A'!$A$2:'APPENDIX A'!$E$524,2,0)</f>
        <v>#N/A</v>
      </c>
      <c r="E14" s="43" t="e">
        <f t="shared" si="2"/>
        <v>#N/A</v>
      </c>
      <c r="F14" s="43" t="e">
        <f t="shared" si="3"/>
        <v>#N/A</v>
      </c>
      <c r="G14" s="43" t="e">
        <f>VLOOKUP(A14,'APPENDIX A'!$A$2:'APPENDIX A'!$E$524,5,0)</f>
        <v>#N/A</v>
      </c>
      <c r="H14" s="43" t="e">
        <f>VLOOKUP(A14,'APPENDIX A'!$A$2:'APPENDIX A'!$E$524,4,0)</f>
        <v>#N/A</v>
      </c>
      <c r="I14" s="43" t="e">
        <f t="shared" si="4"/>
        <v>#N/A</v>
      </c>
      <c r="J14" s="43" t="e">
        <f t="shared" si="5"/>
        <v>#N/A</v>
      </c>
      <c r="K14" s="44" t="e">
        <f t="shared" si="15"/>
        <v>#N/A</v>
      </c>
      <c r="L14" s="44" t="e">
        <f t="shared" si="6"/>
        <v>#N/A</v>
      </c>
      <c r="M14" s="45" t="e">
        <f>VLOOKUP(A14,'APPENDIX C'!$A$2:'APPENDIX C'!$B$486,2,0)</f>
        <v>#N/A</v>
      </c>
      <c r="N14" s="46">
        <f t="shared" si="7"/>
        <v>0</v>
      </c>
      <c r="O14" s="46">
        <f t="shared" si="8"/>
        <v>0</v>
      </c>
      <c r="P14" s="46">
        <f t="shared" si="9"/>
        <v>0</v>
      </c>
      <c r="Q14" s="46">
        <f t="shared" si="10"/>
        <v>0</v>
      </c>
      <c r="R14" s="46">
        <f t="shared" si="11"/>
        <v>0</v>
      </c>
      <c r="S14" s="46">
        <f t="shared" si="12"/>
        <v>0</v>
      </c>
      <c r="T14" s="46" t="e">
        <f t="shared" si="0"/>
        <v>#N/A</v>
      </c>
      <c r="U14" s="43" t="e">
        <f t="shared" si="13"/>
        <v>#N/A</v>
      </c>
      <c r="V14" s="43" t="e">
        <f t="shared" si="14"/>
        <v>#N/A</v>
      </c>
    </row>
    <row r="15" spans="1:22" x14ac:dyDescent="0.2">
      <c r="A15" s="49"/>
      <c r="B15" s="43" t="e">
        <f t="shared" si="1"/>
        <v>#N/A</v>
      </c>
      <c r="C15" s="43" t="e">
        <f>VLOOKUP(A15,'APPENDIX A'!$A$2:'APPENDIX A'!$E$524,3,0)</f>
        <v>#N/A</v>
      </c>
      <c r="D15" s="43" t="e">
        <f>VLOOKUP(A15,'APPENDIX A'!$A$2:'APPENDIX A'!$E$524,2,0)</f>
        <v>#N/A</v>
      </c>
      <c r="E15" s="43" t="e">
        <f t="shared" si="2"/>
        <v>#N/A</v>
      </c>
      <c r="F15" s="43" t="e">
        <f t="shared" si="3"/>
        <v>#N/A</v>
      </c>
      <c r="G15" s="43" t="e">
        <f>VLOOKUP(A15,'APPENDIX A'!$A$2:'APPENDIX A'!$E$524,5,0)</f>
        <v>#N/A</v>
      </c>
      <c r="H15" s="43" t="e">
        <f>VLOOKUP(A15,'APPENDIX A'!$A$2:'APPENDIX A'!$E$524,4,0)</f>
        <v>#N/A</v>
      </c>
      <c r="I15" s="43" t="e">
        <f t="shared" si="4"/>
        <v>#N/A</v>
      </c>
      <c r="J15" s="43" t="e">
        <f t="shared" si="5"/>
        <v>#N/A</v>
      </c>
      <c r="K15" s="44" t="e">
        <f t="shared" si="15"/>
        <v>#N/A</v>
      </c>
      <c r="L15" s="44" t="e">
        <f t="shared" si="6"/>
        <v>#N/A</v>
      </c>
      <c r="M15" s="45" t="e">
        <f>VLOOKUP(A15,'APPENDIX C'!$A$2:'APPENDIX C'!$B$486,2,0)</f>
        <v>#N/A</v>
      </c>
      <c r="N15" s="46">
        <f t="shared" si="7"/>
        <v>0</v>
      </c>
      <c r="O15" s="46">
        <f t="shared" si="8"/>
        <v>0</v>
      </c>
      <c r="P15" s="46">
        <f t="shared" si="9"/>
        <v>0</v>
      </c>
      <c r="Q15" s="46">
        <f t="shared" si="10"/>
        <v>0</v>
      </c>
      <c r="R15" s="46">
        <f t="shared" si="11"/>
        <v>0</v>
      </c>
      <c r="S15" s="46">
        <f t="shared" si="12"/>
        <v>0</v>
      </c>
      <c r="T15" s="46" t="e">
        <f t="shared" si="0"/>
        <v>#N/A</v>
      </c>
      <c r="U15" s="43" t="e">
        <f t="shared" si="13"/>
        <v>#N/A</v>
      </c>
      <c r="V15" s="43" t="e">
        <f t="shared" si="14"/>
        <v>#N/A</v>
      </c>
    </row>
    <row r="16" spans="1:22" x14ac:dyDescent="0.2">
      <c r="A16" s="49"/>
      <c r="B16" s="43" t="e">
        <f t="shared" si="1"/>
        <v>#N/A</v>
      </c>
      <c r="C16" s="43" t="e">
        <f>VLOOKUP(A16,'APPENDIX A'!$A$2:'APPENDIX A'!$E$524,3,0)</f>
        <v>#N/A</v>
      </c>
      <c r="D16" s="43" t="e">
        <f>VLOOKUP(A16,'APPENDIX A'!$A$2:'APPENDIX A'!$E$524,2,0)</f>
        <v>#N/A</v>
      </c>
      <c r="E16" s="43" t="e">
        <f t="shared" si="2"/>
        <v>#N/A</v>
      </c>
      <c r="F16" s="43" t="e">
        <f t="shared" si="3"/>
        <v>#N/A</v>
      </c>
      <c r="G16" s="43" t="e">
        <f>VLOOKUP(A16,'APPENDIX A'!$A$2:'APPENDIX A'!$E$524,5,0)</f>
        <v>#N/A</v>
      </c>
      <c r="H16" s="43" t="e">
        <f>VLOOKUP(A16,'APPENDIX A'!$A$2:'APPENDIX A'!$E$524,4,0)</f>
        <v>#N/A</v>
      </c>
      <c r="I16" s="43" t="e">
        <f t="shared" si="4"/>
        <v>#N/A</v>
      </c>
      <c r="J16" s="43" t="e">
        <f t="shared" si="5"/>
        <v>#N/A</v>
      </c>
      <c r="K16" s="44" t="e">
        <f t="shared" si="15"/>
        <v>#N/A</v>
      </c>
      <c r="L16" s="44" t="e">
        <f t="shared" si="6"/>
        <v>#N/A</v>
      </c>
      <c r="M16" s="45" t="e">
        <f>VLOOKUP(A16,'APPENDIX C'!$A$2:'APPENDIX C'!$B$486,2,0)</f>
        <v>#N/A</v>
      </c>
      <c r="N16" s="46">
        <f t="shared" si="7"/>
        <v>0</v>
      </c>
      <c r="O16" s="46">
        <f t="shared" si="8"/>
        <v>0</v>
      </c>
      <c r="P16" s="46">
        <f t="shared" si="9"/>
        <v>0</v>
      </c>
      <c r="Q16" s="46">
        <f t="shared" si="10"/>
        <v>0</v>
      </c>
      <c r="R16" s="46">
        <f t="shared" si="11"/>
        <v>0</v>
      </c>
      <c r="S16" s="46">
        <f t="shared" si="12"/>
        <v>0</v>
      </c>
      <c r="T16" s="46" t="e">
        <f t="shared" si="0"/>
        <v>#N/A</v>
      </c>
      <c r="U16" s="43" t="e">
        <f t="shared" si="13"/>
        <v>#N/A</v>
      </c>
      <c r="V16" s="43" t="e">
        <f t="shared" si="14"/>
        <v>#N/A</v>
      </c>
    </row>
    <row r="17" spans="1:22" x14ac:dyDescent="0.2">
      <c r="A17" s="49"/>
      <c r="B17" s="43" t="e">
        <f t="shared" si="1"/>
        <v>#N/A</v>
      </c>
      <c r="C17" s="43" t="e">
        <f>VLOOKUP(A17,'APPENDIX A'!$A$2:'APPENDIX A'!$E$524,3,0)</f>
        <v>#N/A</v>
      </c>
      <c r="D17" s="43" t="e">
        <f>VLOOKUP(A17,'APPENDIX A'!$A$2:'APPENDIX A'!$E$524,2,0)</f>
        <v>#N/A</v>
      </c>
      <c r="E17" s="43" t="e">
        <f t="shared" si="2"/>
        <v>#N/A</v>
      </c>
      <c r="F17" s="43" t="e">
        <f t="shared" si="3"/>
        <v>#N/A</v>
      </c>
      <c r="G17" s="43" t="e">
        <f>VLOOKUP(A17,'APPENDIX A'!$A$2:'APPENDIX A'!$E$524,5,0)</f>
        <v>#N/A</v>
      </c>
      <c r="H17" s="43" t="e">
        <f>VLOOKUP(A17,'APPENDIX A'!$A$2:'APPENDIX A'!$E$524,4,0)</f>
        <v>#N/A</v>
      </c>
      <c r="I17" s="43" t="e">
        <f t="shared" si="4"/>
        <v>#N/A</v>
      </c>
      <c r="J17" s="43" t="e">
        <f t="shared" si="5"/>
        <v>#N/A</v>
      </c>
      <c r="K17" s="44" t="e">
        <f t="shared" si="15"/>
        <v>#N/A</v>
      </c>
      <c r="L17" s="44" t="e">
        <f t="shared" si="6"/>
        <v>#N/A</v>
      </c>
      <c r="M17" s="45" t="e">
        <f>VLOOKUP(A17,'APPENDIX C'!$A$2:'APPENDIX C'!$B$486,2,0)</f>
        <v>#N/A</v>
      </c>
      <c r="N17" s="46">
        <f t="shared" si="7"/>
        <v>0</v>
      </c>
      <c r="O17" s="46">
        <f t="shared" si="8"/>
        <v>0</v>
      </c>
      <c r="P17" s="46">
        <f t="shared" si="9"/>
        <v>0</v>
      </c>
      <c r="Q17" s="46">
        <f t="shared" si="10"/>
        <v>0</v>
      </c>
      <c r="R17" s="46">
        <f t="shared" si="11"/>
        <v>0</v>
      </c>
      <c r="S17" s="46">
        <f t="shared" si="12"/>
        <v>0</v>
      </c>
      <c r="T17" s="46" t="e">
        <f t="shared" si="0"/>
        <v>#N/A</v>
      </c>
      <c r="U17" s="43" t="e">
        <f t="shared" si="13"/>
        <v>#N/A</v>
      </c>
      <c r="V17" s="43" t="e">
        <f t="shared" si="14"/>
        <v>#N/A</v>
      </c>
    </row>
    <row r="18" spans="1:22" x14ac:dyDescent="0.2">
      <c r="A18" s="49"/>
      <c r="B18" s="43" t="e">
        <f t="shared" si="1"/>
        <v>#N/A</v>
      </c>
      <c r="C18" s="43" t="e">
        <f>VLOOKUP(A18,'APPENDIX A'!$A$2:'APPENDIX A'!$E$524,3,0)</f>
        <v>#N/A</v>
      </c>
      <c r="D18" s="43" t="e">
        <f>VLOOKUP(A18,'APPENDIX A'!$A$2:'APPENDIX A'!$E$524,2,0)</f>
        <v>#N/A</v>
      </c>
      <c r="E18" s="43" t="e">
        <f t="shared" si="2"/>
        <v>#N/A</v>
      </c>
      <c r="F18" s="43" t="e">
        <f t="shared" si="3"/>
        <v>#N/A</v>
      </c>
      <c r="G18" s="43" t="e">
        <f>VLOOKUP(A18,'APPENDIX A'!$A$2:'APPENDIX A'!$E$524,5,0)</f>
        <v>#N/A</v>
      </c>
      <c r="H18" s="43" t="e">
        <f>VLOOKUP(A18,'APPENDIX A'!$A$2:'APPENDIX A'!$E$524,4,0)</f>
        <v>#N/A</v>
      </c>
      <c r="I18" s="43" t="e">
        <f t="shared" si="4"/>
        <v>#N/A</v>
      </c>
      <c r="J18" s="43" t="e">
        <f t="shared" si="5"/>
        <v>#N/A</v>
      </c>
      <c r="K18" s="44" t="e">
        <f t="shared" si="15"/>
        <v>#N/A</v>
      </c>
      <c r="L18" s="44" t="e">
        <f t="shared" si="6"/>
        <v>#N/A</v>
      </c>
      <c r="M18" s="45" t="e">
        <f>VLOOKUP(A18,'APPENDIX C'!$A$2:'APPENDIX C'!$B$486,2,0)</f>
        <v>#N/A</v>
      </c>
      <c r="N18" s="46">
        <f t="shared" si="7"/>
        <v>0</v>
      </c>
      <c r="O18" s="46">
        <f t="shared" si="8"/>
        <v>0</v>
      </c>
      <c r="P18" s="46">
        <f t="shared" si="9"/>
        <v>0</v>
      </c>
      <c r="Q18" s="46">
        <f t="shared" si="10"/>
        <v>0</v>
      </c>
      <c r="R18" s="46">
        <f t="shared" si="11"/>
        <v>0</v>
      </c>
      <c r="S18" s="46">
        <f t="shared" si="12"/>
        <v>0</v>
      </c>
      <c r="T18" s="46" t="e">
        <f t="shared" si="0"/>
        <v>#N/A</v>
      </c>
      <c r="U18" s="43" t="e">
        <f t="shared" si="13"/>
        <v>#N/A</v>
      </c>
      <c r="V18" s="43" t="e">
        <f t="shared" si="14"/>
        <v>#N/A</v>
      </c>
    </row>
    <row r="19" spans="1:22" ht="17" x14ac:dyDescent="0.2">
      <c r="A19" s="50"/>
      <c r="B19" s="43" t="e">
        <f t="shared" si="1"/>
        <v>#N/A</v>
      </c>
      <c r="C19" s="43" t="e">
        <f>VLOOKUP(A19,'APPENDIX A'!$A$2:'APPENDIX A'!$E$524,3,0)</f>
        <v>#N/A</v>
      </c>
      <c r="D19" s="43" t="e">
        <f>VLOOKUP(A19,'APPENDIX A'!$A$2:'APPENDIX A'!$E$524,2,0)</f>
        <v>#N/A</v>
      </c>
      <c r="E19" s="43" t="e">
        <f t="shared" si="2"/>
        <v>#N/A</v>
      </c>
      <c r="F19" s="43" t="e">
        <f t="shared" si="3"/>
        <v>#N/A</v>
      </c>
      <c r="G19" s="43" t="e">
        <f>VLOOKUP(A19,'APPENDIX A'!$A$2:'APPENDIX A'!$E$524,5,0)</f>
        <v>#N/A</v>
      </c>
      <c r="H19" s="43" t="e">
        <f>VLOOKUP(A19,'APPENDIX A'!$A$2:'APPENDIX A'!$E$524,4,0)</f>
        <v>#N/A</v>
      </c>
      <c r="I19" s="43" t="e">
        <f t="shared" si="4"/>
        <v>#N/A</v>
      </c>
      <c r="J19" s="43" t="e">
        <f t="shared" si="5"/>
        <v>#N/A</v>
      </c>
      <c r="K19" s="44" t="e">
        <f t="shared" si="15"/>
        <v>#N/A</v>
      </c>
      <c r="L19" s="44" t="e">
        <f t="shared" si="6"/>
        <v>#N/A</v>
      </c>
      <c r="M19" s="45" t="e">
        <f>VLOOKUP(A19,'APPENDIX C'!$A$2:'APPENDIX C'!$B$486,2,0)</f>
        <v>#N/A</v>
      </c>
      <c r="N19" s="46">
        <f t="shared" si="7"/>
        <v>0</v>
      </c>
      <c r="O19" s="46">
        <f t="shared" si="8"/>
        <v>0</v>
      </c>
      <c r="P19" s="46">
        <f t="shared" si="9"/>
        <v>0</v>
      </c>
      <c r="Q19" s="46">
        <f t="shared" si="10"/>
        <v>0</v>
      </c>
      <c r="R19" s="46">
        <f t="shared" si="11"/>
        <v>0</v>
      </c>
      <c r="S19" s="46">
        <f t="shared" si="12"/>
        <v>0</v>
      </c>
      <c r="T19" s="46" t="e">
        <f t="shared" si="0"/>
        <v>#N/A</v>
      </c>
      <c r="U19" s="43" t="e">
        <f t="shared" si="13"/>
        <v>#N/A</v>
      </c>
      <c r="V19" s="43" t="e">
        <f t="shared" si="14"/>
        <v>#N/A</v>
      </c>
    </row>
    <row r="20" spans="1:22" x14ac:dyDescent="0.2">
      <c r="A20" s="50"/>
      <c r="B20" s="43" t="e">
        <f t="shared" si="1"/>
        <v>#N/A</v>
      </c>
      <c r="C20" s="43" t="e">
        <f>VLOOKUP(A20,'APPENDIX A'!$A$2:'APPENDIX A'!$E$524,3,0)</f>
        <v>#N/A</v>
      </c>
      <c r="D20" s="43" t="e">
        <f>VLOOKUP(A20,'APPENDIX A'!$A$2:'APPENDIX A'!$E$524,2,0)</f>
        <v>#N/A</v>
      </c>
      <c r="E20" s="43" t="e">
        <f t="shared" si="2"/>
        <v>#N/A</v>
      </c>
      <c r="F20" s="43" t="e">
        <f t="shared" si="3"/>
        <v>#N/A</v>
      </c>
      <c r="G20" s="43" t="e">
        <f>VLOOKUP(A20,'APPENDIX A'!$A$2:'APPENDIX A'!$E$524,5,0)</f>
        <v>#N/A</v>
      </c>
      <c r="H20" s="43" t="e">
        <f>VLOOKUP(A20,'APPENDIX A'!$A$2:'APPENDIX A'!$E$524,4,0)</f>
        <v>#N/A</v>
      </c>
      <c r="I20" s="43" t="e">
        <f t="shared" si="4"/>
        <v>#N/A</v>
      </c>
      <c r="J20" s="43" t="e">
        <f t="shared" si="5"/>
        <v>#N/A</v>
      </c>
      <c r="K20" s="44" t="e">
        <f t="shared" si="15"/>
        <v>#N/A</v>
      </c>
      <c r="L20" s="44" t="e">
        <f t="shared" si="6"/>
        <v>#N/A</v>
      </c>
      <c r="M20" s="45" t="e">
        <f>VLOOKUP(A20,'APPENDIX C'!$A$2:'APPENDIX C'!$B$486,2,0)</f>
        <v>#N/A</v>
      </c>
      <c r="N20" s="46">
        <f t="shared" si="7"/>
        <v>0</v>
      </c>
      <c r="O20" s="46">
        <f t="shared" si="8"/>
        <v>0</v>
      </c>
      <c r="P20" s="46">
        <f t="shared" si="9"/>
        <v>0</v>
      </c>
      <c r="Q20" s="46">
        <f t="shared" si="10"/>
        <v>0</v>
      </c>
      <c r="R20" s="46">
        <f t="shared" si="11"/>
        <v>0</v>
      </c>
      <c r="S20" s="46">
        <f t="shared" si="12"/>
        <v>0</v>
      </c>
      <c r="T20" s="46" t="e">
        <f t="shared" si="0"/>
        <v>#N/A</v>
      </c>
      <c r="U20" s="43" t="e">
        <f t="shared" si="13"/>
        <v>#N/A</v>
      </c>
      <c r="V20" s="43" t="e">
        <f t="shared" si="14"/>
        <v>#N/A</v>
      </c>
    </row>
    <row r="21" spans="1:22" x14ac:dyDescent="0.2">
      <c r="A21" s="50"/>
      <c r="B21" s="43" t="e">
        <f t="shared" si="1"/>
        <v>#N/A</v>
      </c>
      <c r="C21" s="43" t="e">
        <f>VLOOKUP(A21,'APPENDIX A'!$A$2:'APPENDIX A'!$E$524,3,0)</f>
        <v>#N/A</v>
      </c>
      <c r="D21" s="43" t="e">
        <f>VLOOKUP(A21,'APPENDIX A'!$A$2:'APPENDIX A'!$E$524,2,0)</f>
        <v>#N/A</v>
      </c>
      <c r="E21" s="43" t="e">
        <f t="shared" si="2"/>
        <v>#N/A</v>
      </c>
      <c r="F21" s="43" t="e">
        <f t="shared" si="3"/>
        <v>#N/A</v>
      </c>
      <c r="G21" s="43" t="e">
        <f>VLOOKUP(A21,'APPENDIX A'!$A$2:'APPENDIX A'!$E$524,5,0)</f>
        <v>#N/A</v>
      </c>
      <c r="H21" s="43" t="e">
        <f>VLOOKUP(A21,'APPENDIX A'!$A$2:'APPENDIX A'!$E$524,4,0)</f>
        <v>#N/A</v>
      </c>
      <c r="I21" s="43" t="e">
        <f t="shared" si="4"/>
        <v>#N/A</v>
      </c>
      <c r="J21" s="43" t="e">
        <f t="shared" si="5"/>
        <v>#N/A</v>
      </c>
      <c r="K21" s="44" t="e">
        <f t="shared" si="15"/>
        <v>#N/A</v>
      </c>
      <c r="L21" s="44" t="e">
        <f t="shared" si="6"/>
        <v>#N/A</v>
      </c>
      <c r="M21" s="45" t="e">
        <f>VLOOKUP(A21,'APPENDIX C'!$A$2:'APPENDIX C'!$B$486,2,0)</f>
        <v>#N/A</v>
      </c>
      <c r="N21" s="46">
        <f t="shared" si="7"/>
        <v>0</v>
      </c>
      <c r="O21" s="46">
        <f t="shared" si="8"/>
        <v>0</v>
      </c>
      <c r="P21" s="46">
        <f t="shared" si="9"/>
        <v>0</v>
      </c>
      <c r="Q21" s="46">
        <f t="shared" si="10"/>
        <v>0</v>
      </c>
      <c r="R21" s="46">
        <f t="shared" si="11"/>
        <v>0</v>
      </c>
      <c r="S21" s="46">
        <f t="shared" si="12"/>
        <v>0</v>
      </c>
      <c r="T21" s="46" t="e">
        <f t="shared" si="0"/>
        <v>#N/A</v>
      </c>
      <c r="U21" s="43" t="e">
        <f t="shared" si="13"/>
        <v>#N/A</v>
      </c>
      <c r="V21" s="43" t="e">
        <f t="shared" si="14"/>
        <v>#N/A</v>
      </c>
    </row>
    <row r="22" spans="1:22" x14ac:dyDescent="0.2">
      <c r="A22" s="50"/>
      <c r="B22" s="43" t="e">
        <f t="shared" si="1"/>
        <v>#N/A</v>
      </c>
      <c r="C22" s="43" t="e">
        <f>VLOOKUP(A22,'APPENDIX A'!$A$2:'APPENDIX A'!$E$524,3,0)</f>
        <v>#N/A</v>
      </c>
      <c r="D22" s="43" t="e">
        <f>VLOOKUP(A22,'APPENDIX A'!$A$2:'APPENDIX A'!$E$524,2,0)</f>
        <v>#N/A</v>
      </c>
      <c r="E22" s="43" t="e">
        <f t="shared" si="2"/>
        <v>#N/A</v>
      </c>
      <c r="F22" s="43" t="e">
        <f t="shared" si="3"/>
        <v>#N/A</v>
      </c>
      <c r="G22" s="43" t="e">
        <f>VLOOKUP(A22,'APPENDIX A'!$A$2:'APPENDIX A'!$E$524,5,0)</f>
        <v>#N/A</v>
      </c>
      <c r="H22" s="43" t="e">
        <f>VLOOKUP(A22,'APPENDIX A'!$A$2:'APPENDIX A'!$E$524,4,0)</f>
        <v>#N/A</v>
      </c>
      <c r="I22" s="43" t="e">
        <f t="shared" si="4"/>
        <v>#N/A</v>
      </c>
      <c r="J22" s="43" t="e">
        <f t="shared" si="5"/>
        <v>#N/A</v>
      </c>
      <c r="K22" s="44" t="e">
        <f t="shared" si="15"/>
        <v>#N/A</v>
      </c>
      <c r="L22" s="44" t="e">
        <f t="shared" si="6"/>
        <v>#N/A</v>
      </c>
      <c r="M22" s="45" t="e">
        <f>VLOOKUP(A22,'APPENDIX C'!$A$2:'APPENDIX C'!$B$486,2,0)</f>
        <v>#N/A</v>
      </c>
      <c r="N22" s="46">
        <f t="shared" si="7"/>
        <v>0</v>
      </c>
      <c r="O22" s="46">
        <f t="shared" si="8"/>
        <v>0</v>
      </c>
      <c r="P22" s="46">
        <f t="shared" si="9"/>
        <v>0</v>
      </c>
      <c r="Q22" s="46">
        <f t="shared" si="10"/>
        <v>0</v>
      </c>
      <c r="R22" s="46">
        <f t="shared" si="11"/>
        <v>0</v>
      </c>
      <c r="S22" s="46">
        <f t="shared" si="12"/>
        <v>0</v>
      </c>
      <c r="T22" s="46" t="e">
        <f t="shared" si="0"/>
        <v>#N/A</v>
      </c>
      <c r="U22" s="43" t="e">
        <f t="shared" si="13"/>
        <v>#N/A</v>
      </c>
      <c r="V22" s="43" t="e">
        <f t="shared" si="14"/>
        <v>#N/A</v>
      </c>
    </row>
    <row r="23" spans="1:22" x14ac:dyDescent="0.2">
      <c r="A23" s="50"/>
      <c r="B23" s="43" t="e">
        <f t="shared" si="1"/>
        <v>#N/A</v>
      </c>
      <c r="C23" s="43" t="e">
        <f>VLOOKUP(A23,'APPENDIX A'!$A$2:'APPENDIX A'!$E$524,3,0)</f>
        <v>#N/A</v>
      </c>
      <c r="D23" s="43" t="e">
        <f>VLOOKUP(A23,'APPENDIX A'!$A$2:'APPENDIX A'!$E$524,2,0)</f>
        <v>#N/A</v>
      </c>
      <c r="E23" s="43" t="e">
        <f t="shared" si="2"/>
        <v>#N/A</v>
      </c>
      <c r="F23" s="43" t="e">
        <f t="shared" si="3"/>
        <v>#N/A</v>
      </c>
      <c r="G23" s="43" t="e">
        <f>VLOOKUP(A23,'APPENDIX A'!$A$2:'APPENDIX A'!$E$524,5,0)</f>
        <v>#N/A</v>
      </c>
      <c r="H23" s="43" t="e">
        <f>VLOOKUP(A23,'APPENDIX A'!$A$2:'APPENDIX A'!$E$524,4,0)</f>
        <v>#N/A</v>
      </c>
      <c r="I23" s="43" t="e">
        <f t="shared" si="4"/>
        <v>#N/A</v>
      </c>
      <c r="J23" s="43" t="e">
        <f t="shared" si="5"/>
        <v>#N/A</v>
      </c>
      <c r="K23" s="44" t="e">
        <f t="shared" si="15"/>
        <v>#N/A</v>
      </c>
      <c r="L23" s="44" t="e">
        <f t="shared" si="6"/>
        <v>#N/A</v>
      </c>
      <c r="M23" s="45" t="e">
        <f>VLOOKUP(A23,'APPENDIX C'!$A$2:'APPENDIX C'!$B$486,2,0)</f>
        <v>#N/A</v>
      </c>
      <c r="N23" s="46">
        <f t="shared" si="7"/>
        <v>0</v>
      </c>
      <c r="O23" s="46">
        <f t="shared" si="8"/>
        <v>0</v>
      </c>
      <c r="P23" s="46">
        <f t="shared" si="9"/>
        <v>0</v>
      </c>
      <c r="Q23" s="46">
        <f t="shared" si="10"/>
        <v>0</v>
      </c>
      <c r="R23" s="46">
        <f t="shared" si="11"/>
        <v>0</v>
      </c>
      <c r="S23" s="46">
        <f t="shared" si="12"/>
        <v>0</v>
      </c>
      <c r="T23" s="46" t="e">
        <f t="shared" si="0"/>
        <v>#N/A</v>
      </c>
      <c r="U23" s="43" t="e">
        <f t="shared" si="13"/>
        <v>#N/A</v>
      </c>
      <c r="V23" s="43" t="e">
        <f t="shared" si="14"/>
        <v>#N/A</v>
      </c>
    </row>
    <row r="24" spans="1:22" ht="17" x14ac:dyDescent="0.2">
      <c r="A24" s="50"/>
      <c r="B24" s="43" t="e">
        <f t="shared" si="1"/>
        <v>#N/A</v>
      </c>
      <c r="C24" s="43" t="e">
        <f>VLOOKUP(A24,'APPENDIX A'!$A$2:'APPENDIX A'!$E$524,3,0)</f>
        <v>#N/A</v>
      </c>
      <c r="D24" s="43" t="e">
        <f>VLOOKUP(A24,'APPENDIX A'!$A$2:'APPENDIX A'!$E$524,2,0)</f>
        <v>#N/A</v>
      </c>
      <c r="E24" s="43" t="e">
        <f t="shared" si="2"/>
        <v>#N/A</v>
      </c>
      <c r="F24" s="43" t="e">
        <f t="shared" si="3"/>
        <v>#N/A</v>
      </c>
      <c r="G24" s="43" t="e">
        <f>VLOOKUP(A24,'APPENDIX A'!$A$2:'APPENDIX A'!$E$524,5,0)</f>
        <v>#N/A</v>
      </c>
      <c r="H24" s="43" t="e">
        <f>VLOOKUP(A24,'APPENDIX A'!$A$2:'APPENDIX A'!$E$524,4,0)</f>
        <v>#N/A</v>
      </c>
      <c r="I24" s="43" t="e">
        <f t="shared" si="4"/>
        <v>#N/A</v>
      </c>
      <c r="J24" s="43" t="e">
        <f t="shared" si="5"/>
        <v>#N/A</v>
      </c>
      <c r="K24" s="44" t="e">
        <f t="shared" si="15"/>
        <v>#N/A</v>
      </c>
      <c r="L24" s="44" t="e">
        <f t="shared" si="6"/>
        <v>#N/A</v>
      </c>
      <c r="M24" s="45" t="e">
        <f>VLOOKUP(A24,'APPENDIX C'!$A$2:'APPENDIX C'!$B$486,2,0)</f>
        <v>#N/A</v>
      </c>
      <c r="N24" s="46">
        <f t="shared" si="7"/>
        <v>0</v>
      </c>
      <c r="O24" s="46">
        <f t="shared" si="8"/>
        <v>0</v>
      </c>
      <c r="P24" s="46">
        <f t="shared" si="9"/>
        <v>0</v>
      </c>
      <c r="Q24" s="46">
        <f t="shared" si="10"/>
        <v>0</v>
      </c>
      <c r="R24" s="46">
        <f t="shared" si="11"/>
        <v>0</v>
      </c>
      <c r="S24" s="46">
        <f t="shared" si="12"/>
        <v>0</v>
      </c>
      <c r="T24" s="46" t="e">
        <f t="shared" si="0"/>
        <v>#N/A</v>
      </c>
      <c r="U24" s="43" t="e">
        <f t="shared" si="13"/>
        <v>#N/A</v>
      </c>
      <c r="V24" s="43" t="e">
        <f t="shared" si="14"/>
        <v>#N/A</v>
      </c>
    </row>
    <row r="25" spans="1:22" ht="17" x14ac:dyDescent="0.2">
      <c r="A25" s="50"/>
      <c r="B25" s="43" t="e">
        <f t="shared" si="1"/>
        <v>#N/A</v>
      </c>
      <c r="C25" s="43" t="e">
        <f>VLOOKUP(A25,'APPENDIX A'!$A$2:'APPENDIX A'!$E$524,3,0)</f>
        <v>#N/A</v>
      </c>
      <c r="D25" s="43" t="e">
        <f>VLOOKUP(A25,'APPENDIX A'!$A$2:'APPENDIX A'!$E$524,2,0)</f>
        <v>#N/A</v>
      </c>
      <c r="E25" s="43" t="e">
        <f t="shared" si="2"/>
        <v>#N/A</v>
      </c>
      <c r="F25" s="43" t="e">
        <f t="shared" si="3"/>
        <v>#N/A</v>
      </c>
      <c r="G25" s="43" t="e">
        <f>VLOOKUP(A25,'APPENDIX A'!$A$2:'APPENDIX A'!$E$524,5,0)</f>
        <v>#N/A</v>
      </c>
      <c r="H25" s="43" t="e">
        <f>VLOOKUP(A25,'APPENDIX A'!$A$2:'APPENDIX A'!$E$524,4,0)</f>
        <v>#N/A</v>
      </c>
      <c r="I25" s="43" t="e">
        <f t="shared" si="4"/>
        <v>#N/A</v>
      </c>
      <c r="J25" s="43" t="e">
        <f t="shared" si="5"/>
        <v>#N/A</v>
      </c>
      <c r="K25" s="44" t="e">
        <f t="shared" si="15"/>
        <v>#N/A</v>
      </c>
      <c r="L25" s="44" t="e">
        <f t="shared" si="6"/>
        <v>#N/A</v>
      </c>
      <c r="M25" s="45" t="e">
        <f>VLOOKUP(A25,'APPENDIX C'!$A$2:'APPENDIX C'!$B$486,2,0)</f>
        <v>#N/A</v>
      </c>
      <c r="N25" s="46">
        <f t="shared" si="7"/>
        <v>0</v>
      </c>
      <c r="O25" s="46">
        <f t="shared" si="8"/>
        <v>0</v>
      </c>
      <c r="P25" s="46">
        <f t="shared" si="9"/>
        <v>0</v>
      </c>
      <c r="Q25" s="46">
        <f t="shared" si="10"/>
        <v>0</v>
      </c>
      <c r="R25" s="46">
        <f t="shared" si="11"/>
        <v>0</v>
      </c>
      <c r="S25" s="46">
        <f t="shared" si="12"/>
        <v>0</v>
      </c>
      <c r="T25" s="46" t="e">
        <f t="shared" si="0"/>
        <v>#N/A</v>
      </c>
      <c r="U25" s="43" t="e">
        <f t="shared" si="13"/>
        <v>#N/A</v>
      </c>
      <c r="V25" s="43" t="e">
        <f t="shared" si="14"/>
        <v>#N/A</v>
      </c>
    </row>
    <row r="26" spans="1:22" ht="17" x14ac:dyDescent="0.2">
      <c r="A26" s="50"/>
      <c r="B26" s="43" t="e">
        <f t="shared" si="1"/>
        <v>#N/A</v>
      </c>
      <c r="C26" s="43" t="e">
        <f>VLOOKUP(A26,'APPENDIX A'!$A$2:'APPENDIX A'!$E$524,3,0)</f>
        <v>#N/A</v>
      </c>
      <c r="D26" s="43" t="e">
        <f>VLOOKUP(A26,'APPENDIX A'!$A$2:'APPENDIX A'!$E$524,2,0)</f>
        <v>#N/A</v>
      </c>
      <c r="E26" s="43" t="e">
        <f t="shared" si="2"/>
        <v>#N/A</v>
      </c>
      <c r="F26" s="43" t="e">
        <f t="shared" si="3"/>
        <v>#N/A</v>
      </c>
      <c r="G26" s="43" t="e">
        <f>VLOOKUP(A26,'APPENDIX A'!$A$2:'APPENDIX A'!$E$524,5,0)</f>
        <v>#N/A</v>
      </c>
      <c r="H26" s="43" t="e">
        <f>VLOOKUP(A26,'APPENDIX A'!$A$2:'APPENDIX A'!$E$524,4,0)</f>
        <v>#N/A</v>
      </c>
      <c r="I26" s="43" t="e">
        <f t="shared" si="4"/>
        <v>#N/A</v>
      </c>
      <c r="J26" s="43" t="e">
        <f t="shared" si="5"/>
        <v>#N/A</v>
      </c>
      <c r="K26" s="44" t="e">
        <f t="shared" si="15"/>
        <v>#N/A</v>
      </c>
      <c r="L26" s="44" t="e">
        <f t="shared" si="6"/>
        <v>#N/A</v>
      </c>
      <c r="M26" s="45" t="e">
        <f>VLOOKUP(A26,'APPENDIX C'!$A$2:'APPENDIX C'!$B$486,2,0)</f>
        <v>#N/A</v>
      </c>
      <c r="N26" s="46">
        <f t="shared" si="7"/>
        <v>0</v>
      </c>
      <c r="O26" s="46">
        <f t="shared" si="8"/>
        <v>0</v>
      </c>
      <c r="P26" s="46">
        <f t="shared" si="9"/>
        <v>0</v>
      </c>
      <c r="Q26" s="46">
        <f t="shared" si="10"/>
        <v>0</v>
      </c>
      <c r="R26" s="46">
        <f t="shared" si="11"/>
        <v>0</v>
      </c>
      <c r="S26" s="46">
        <f t="shared" si="12"/>
        <v>0</v>
      </c>
      <c r="T26" s="46" t="e">
        <f t="shared" si="0"/>
        <v>#N/A</v>
      </c>
      <c r="U26" s="43" t="e">
        <f t="shared" si="13"/>
        <v>#N/A</v>
      </c>
      <c r="V26" s="43" t="e">
        <f t="shared" si="14"/>
        <v>#N/A</v>
      </c>
    </row>
    <row r="27" spans="1:22" ht="17" x14ac:dyDescent="0.2">
      <c r="A27" s="50"/>
      <c r="B27" s="43" t="e">
        <f t="shared" si="1"/>
        <v>#N/A</v>
      </c>
      <c r="C27" s="43" t="e">
        <f>VLOOKUP(A27,'APPENDIX A'!$A$2:'APPENDIX A'!$E$524,3,0)</f>
        <v>#N/A</v>
      </c>
      <c r="D27" s="43" t="e">
        <f>VLOOKUP(A27,'APPENDIX A'!$A$2:'APPENDIX A'!$E$524,2,0)</f>
        <v>#N/A</v>
      </c>
      <c r="E27" s="43" t="e">
        <f t="shared" si="2"/>
        <v>#N/A</v>
      </c>
      <c r="F27" s="43" t="e">
        <f t="shared" si="3"/>
        <v>#N/A</v>
      </c>
      <c r="G27" s="43" t="e">
        <f>VLOOKUP(A27,'APPENDIX A'!$A$2:'APPENDIX A'!$E$524,5,0)</f>
        <v>#N/A</v>
      </c>
      <c r="H27" s="43" t="e">
        <f>VLOOKUP(A27,'APPENDIX A'!$A$2:'APPENDIX A'!$E$524,4,0)</f>
        <v>#N/A</v>
      </c>
      <c r="I27" s="43" t="e">
        <f t="shared" si="4"/>
        <v>#N/A</v>
      </c>
      <c r="J27" s="43" t="e">
        <f t="shared" si="5"/>
        <v>#N/A</v>
      </c>
      <c r="K27" s="44" t="e">
        <f t="shared" si="15"/>
        <v>#N/A</v>
      </c>
      <c r="L27" s="44" t="e">
        <f t="shared" si="6"/>
        <v>#N/A</v>
      </c>
      <c r="M27" s="45" t="e">
        <f>VLOOKUP(A27,'APPENDIX C'!$A$2:'APPENDIX C'!$B$486,2,0)</f>
        <v>#N/A</v>
      </c>
      <c r="N27" s="46">
        <f t="shared" si="7"/>
        <v>0</v>
      </c>
      <c r="O27" s="46">
        <f t="shared" si="8"/>
        <v>0</v>
      </c>
      <c r="P27" s="46">
        <f t="shared" si="9"/>
        <v>0</v>
      </c>
      <c r="Q27" s="46">
        <f t="shared" si="10"/>
        <v>0</v>
      </c>
      <c r="R27" s="46">
        <f t="shared" si="11"/>
        <v>0</v>
      </c>
      <c r="S27" s="46">
        <f t="shared" si="12"/>
        <v>0</v>
      </c>
      <c r="T27" s="46" t="e">
        <f t="shared" si="0"/>
        <v>#N/A</v>
      </c>
      <c r="U27" s="43" t="e">
        <f t="shared" si="13"/>
        <v>#N/A</v>
      </c>
      <c r="V27" s="43" t="e">
        <f t="shared" si="14"/>
        <v>#N/A</v>
      </c>
    </row>
    <row r="28" spans="1:22" ht="17" x14ac:dyDescent="0.2">
      <c r="A28" s="50"/>
      <c r="B28" s="43" t="e">
        <f t="shared" si="1"/>
        <v>#N/A</v>
      </c>
      <c r="C28" s="43" t="e">
        <f>VLOOKUP(A28,'APPENDIX A'!$A$2:'APPENDIX A'!$E$524,3,0)</f>
        <v>#N/A</v>
      </c>
      <c r="D28" s="43" t="e">
        <f>VLOOKUP(A28,'APPENDIX A'!$A$2:'APPENDIX A'!$E$524,2,0)</f>
        <v>#N/A</v>
      </c>
      <c r="E28" s="43" t="e">
        <f t="shared" si="2"/>
        <v>#N/A</v>
      </c>
      <c r="F28" s="43" t="e">
        <f t="shared" si="3"/>
        <v>#N/A</v>
      </c>
      <c r="G28" s="43" t="e">
        <f>VLOOKUP(A28,'APPENDIX A'!$A$2:'APPENDIX A'!$E$524,5,0)</f>
        <v>#N/A</v>
      </c>
      <c r="H28" s="43" t="e">
        <f>VLOOKUP(A28,'APPENDIX A'!$A$2:'APPENDIX A'!$E$524,4,0)</f>
        <v>#N/A</v>
      </c>
      <c r="I28" s="43" t="e">
        <f t="shared" si="4"/>
        <v>#N/A</v>
      </c>
      <c r="J28" s="43" t="e">
        <f t="shared" si="5"/>
        <v>#N/A</v>
      </c>
      <c r="K28" s="44" t="e">
        <f t="shared" si="15"/>
        <v>#N/A</v>
      </c>
      <c r="L28" s="44" t="e">
        <f t="shared" si="6"/>
        <v>#N/A</v>
      </c>
      <c r="M28" s="45" t="e">
        <f>VLOOKUP(A28,'APPENDIX C'!$A$2:'APPENDIX C'!$B$486,2,0)</f>
        <v>#N/A</v>
      </c>
      <c r="N28" s="46">
        <f t="shared" si="7"/>
        <v>0</v>
      </c>
      <c r="O28" s="46">
        <f t="shared" si="8"/>
        <v>0</v>
      </c>
      <c r="P28" s="46">
        <f t="shared" si="9"/>
        <v>0</v>
      </c>
      <c r="Q28" s="46">
        <f t="shared" si="10"/>
        <v>0</v>
      </c>
      <c r="R28" s="46">
        <f t="shared" si="11"/>
        <v>0</v>
      </c>
      <c r="S28" s="46">
        <f t="shared" si="12"/>
        <v>0</v>
      </c>
      <c r="T28" s="46" t="e">
        <f t="shared" si="0"/>
        <v>#N/A</v>
      </c>
      <c r="U28" s="43" t="e">
        <f t="shared" si="13"/>
        <v>#N/A</v>
      </c>
      <c r="V28" s="43" t="e">
        <f t="shared" si="14"/>
        <v>#N/A</v>
      </c>
    </row>
    <row r="29" spans="1:22" ht="17" x14ac:dyDescent="0.2">
      <c r="A29" s="49"/>
      <c r="B29" s="43" t="e">
        <f t="shared" si="1"/>
        <v>#N/A</v>
      </c>
      <c r="C29" s="43" t="e">
        <f>VLOOKUP(A29,'APPENDIX A'!$A$2:'APPENDIX A'!$E$524,3,0)</f>
        <v>#N/A</v>
      </c>
      <c r="D29" s="43" t="e">
        <f>VLOOKUP(A29,'APPENDIX A'!$A$2:'APPENDIX A'!$E$524,2,0)</f>
        <v>#N/A</v>
      </c>
      <c r="E29" s="43" t="e">
        <f t="shared" si="2"/>
        <v>#N/A</v>
      </c>
      <c r="F29" s="43" t="e">
        <f t="shared" si="3"/>
        <v>#N/A</v>
      </c>
      <c r="G29" s="43" t="e">
        <f>VLOOKUP(A29,'APPENDIX A'!$A$2:'APPENDIX A'!$E$524,5,0)</f>
        <v>#N/A</v>
      </c>
      <c r="H29" s="43" t="e">
        <f>VLOOKUP(A29,'APPENDIX A'!$A$2:'APPENDIX A'!$E$524,4,0)</f>
        <v>#N/A</v>
      </c>
      <c r="I29" s="43" t="e">
        <f t="shared" si="4"/>
        <v>#N/A</v>
      </c>
      <c r="J29" s="43" t="e">
        <f t="shared" si="5"/>
        <v>#N/A</v>
      </c>
      <c r="K29" s="44" t="e">
        <f t="shared" si="15"/>
        <v>#N/A</v>
      </c>
      <c r="L29" s="44" t="e">
        <f t="shared" si="6"/>
        <v>#N/A</v>
      </c>
      <c r="M29" s="45" t="e">
        <f>VLOOKUP(A29,'APPENDIX C'!$A$2:'APPENDIX C'!$B$486,2,0)</f>
        <v>#N/A</v>
      </c>
      <c r="N29" s="46">
        <f t="shared" si="7"/>
        <v>0</v>
      </c>
      <c r="O29" s="46">
        <f t="shared" si="8"/>
        <v>0</v>
      </c>
      <c r="P29" s="46">
        <f t="shared" si="9"/>
        <v>0</v>
      </c>
      <c r="Q29" s="46">
        <f t="shared" si="10"/>
        <v>0</v>
      </c>
      <c r="R29" s="46">
        <f t="shared" si="11"/>
        <v>0</v>
      </c>
      <c r="S29" s="46">
        <f t="shared" si="12"/>
        <v>0</v>
      </c>
      <c r="T29" s="46" t="e">
        <f t="shared" si="0"/>
        <v>#N/A</v>
      </c>
      <c r="U29" s="43" t="e">
        <f t="shared" si="13"/>
        <v>#N/A</v>
      </c>
      <c r="V29" s="43" t="e">
        <f t="shared" si="14"/>
        <v>#N/A</v>
      </c>
    </row>
    <row r="30" spans="1:22" x14ac:dyDescent="0.2">
      <c r="A30" s="49"/>
      <c r="B30" s="43" t="e">
        <f t="shared" si="1"/>
        <v>#N/A</v>
      </c>
      <c r="C30" s="43" t="e">
        <f>VLOOKUP(A30,'APPENDIX A'!$A$2:'APPENDIX A'!$E$524,3,0)</f>
        <v>#N/A</v>
      </c>
      <c r="D30" s="43" t="e">
        <f>VLOOKUP(A30,'APPENDIX A'!$A$2:'APPENDIX A'!$E$524,2,0)</f>
        <v>#N/A</v>
      </c>
      <c r="E30" s="43" t="e">
        <f t="shared" si="2"/>
        <v>#N/A</v>
      </c>
      <c r="F30" s="43" t="e">
        <f t="shared" si="3"/>
        <v>#N/A</v>
      </c>
      <c r="G30" s="43" t="e">
        <f>VLOOKUP(A30,'APPENDIX A'!$A$2:'APPENDIX A'!$E$524,5,0)</f>
        <v>#N/A</v>
      </c>
      <c r="H30" s="43" t="e">
        <f>VLOOKUP(A30,'APPENDIX A'!$A$2:'APPENDIX A'!$E$524,4,0)</f>
        <v>#N/A</v>
      </c>
      <c r="I30" s="43" t="e">
        <f t="shared" si="4"/>
        <v>#N/A</v>
      </c>
      <c r="J30" s="43" t="e">
        <f t="shared" si="5"/>
        <v>#N/A</v>
      </c>
      <c r="K30" s="44" t="e">
        <f t="shared" si="15"/>
        <v>#N/A</v>
      </c>
      <c r="L30" s="44" t="e">
        <f t="shared" si="6"/>
        <v>#N/A</v>
      </c>
      <c r="M30" s="45" t="e">
        <f>VLOOKUP(A30,'APPENDIX C'!$A$2:'APPENDIX C'!$B$486,2,0)</f>
        <v>#N/A</v>
      </c>
      <c r="N30" s="46">
        <f t="shared" si="7"/>
        <v>0</v>
      </c>
      <c r="O30" s="46">
        <f t="shared" si="8"/>
        <v>0</v>
      </c>
      <c r="P30" s="46">
        <f t="shared" si="9"/>
        <v>0</v>
      </c>
      <c r="Q30" s="46">
        <f t="shared" si="10"/>
        <v>0</v>
      </c>
      <c r="R30" s="46">
        <f t="shared" si="11"/>
        <v>0</v>
      </c>
      <c r="S30" s="46">
        <f t="shared" si="12"/>
        <v>0</v>
      </c>
      <c r="T30" s="46" t="e">
        <f t="shared" si="0"/>
        <v>#N/A</v>
      </c>
      <c r="U30" s="43" t="e">
        <f t="shared" si="13"/>
        <v>#N/A</v>
      </c>
      <c r="V30" s="43" t="e">
        <f t="shared" si="14"/>
        <v>#N/A</v>
      </c>
    </row>
    <row r="31" spans="1:22" x14ac:dyDescent="0.2">
      <c r="A31" s="49"/>
      <c r="B31" s="43" t="e">
        <f t="shared" ref="B31:B33" si="16">IF(F31=0, IF(J31=0,"NONE","GIANO-B"),IF(J31=0,"HARPS-N","GIARPS"))</f>
        <v>#N/A</v>
      </c>
      <c r="C31" s="43" t="e">
        <f>VLOOKUP(A31,'APPENDIX A'!$A$2:'APPENDIX A'!$E$524,3,0)</f>
        <v>#N/A</v>
      </c>
      <c r="D31" s="43" t="e">
        <f>VLOOKUP(A31,'APPENDIX A'!$A$2:'APPENDIX A'!$E$524,2,0)</f>
        <v>#N/A</v>
      </c>
      <c r="E31" s="43" t="e">
        <f t="shared" ref="E31:E33" si="17">IF(C31=0, 0,IF(D31=0,0,120+167+D31*(C31+37)))</f>
        <v>#N/A</v>
      </c>
      <c r="F31" s="43" t="e">
        <f t="shared" ref="F31:F33" si="18">E31/3600</f>
        <v>#N/A</v>
      </c>
      <c r="G31" s="43" t="e">
        <f>VLOOKUP(A31,'APPENDIX A'!$A$2:'APPENDIX A'!$E$524,5,0)</f>
        <v>#N/A</v>
      </c>
      <c r="H31" s="43" t="e">
        <f>VLOOKUP(A31,'APPENDIX A'!$A$2:'APPENDIX A'!$E$524,4,0)</f>
        <v>#N/A</v>
      </c>
      <c r="I31" s="43" t="e">
        <f t="shared" ref="I31:I33" si="19">H31*(180+2*G31)</f>
        <v>#N/A</v>
      </c>
      <c r="J31" s="43" t="e">
        <f t="shared" ref="J31:J33" si="20">I31/3600</f>
        <v>#N/A</v>
      </c>
      <c r="K31" s="44" t="e">
        <f t="shared" ref="K31:K33" si="21">L30</f>
        <v>#N/A</v>
      </c>
      <c r="L31" s="44" t="e">
        <f t="shared" ref="L31:L33" si="22">TIME(U31,V31,0)</f>
        <v>#N/A</v>
      </c>
      <c r="M31" s="45" t="e">
        <f>VLOOKUP(A31,'APPENDIX C'!$A$2:'APPENDIX C'!$B$486,2,0)</f>
        <v>#N/A</v>
      </c>
      <c r="N31" s="46">
        <f t="shared" ref="N31:N33" si="23">IF(MID(A31,1,2)="MP",0,IF(MID(A31,1,1)="M",F31,IF(A31="GATO01",F31/4,0)))</f>
        <v>0</v>
      </c>
      <c r="O31" s="46">
        <f t="shared" ref="O31:O33" si="24">IF(MID(A31,1,2)="KP",F31,IF(A31="GATO01",(F31)/4,0))</f>
        <v>0</v>
      </c>
      <c r="P31" s="46">
        <f t="shared" ref="P31:P33" si="25">IF(MID(A31,1,2)="SC",MAX(F31,J31),0)</f>
        <v>0</v>
      </c>
      <c r="Q31" s="46">
        <f t="shared" ref="Q31:Q33" si="26">IF(MID(A31,1,2)="YO",MAX(F31,J31),0)</f>
        <v>0</v>
      </c>
      <c r="R31" s="46">
        <f t="shared" ref="R31:R33" si="27">IF(MID(A31,1,2)="AT",MAX(F31,J31),0)</f>
        <v>0</v>
      </c>
      <c r="S31" s="46">
        <f t="shared" ref="S31:S33" si="28">IF(MID(A31,1,2)="GT",F31,0)</f>
        <v>0</v>
      </c>
      <c r="T31" s="46" t="e">
        <f t="shared" ref="T31:T33" si="29">IF(F31&lt;J31,HOUR(K31)+(MINUTE(K31)+(I31)/60)/60,HOUR(K31)+(MINUTE(K31)+(E31)/60)/60)</f>
        <v>#N/A</v>
      </c>
      <c r="U31" s="43" t="e">
        <f t="shared" ref="U31:U33" si="30">INT(T31)</f>
        <v>#N/A</v>
      </c>
      <c r="V31" s="43" t="e">
        <f t="shared" ref="V31:V33" si="31">ROUND(((T31-U31)*60),0)</f>
        <v>#N/A</v>
      </c>
    </row>
    <row r="32" spans="1:22" x14ac:dyDescent="0.2">
      <c r="A32" s="49"/>
      <c r="B32" s="43" t="e">
        <f t="shared" si="16"/>
        <v>#N/A</v>
      </c>
      <c r="C32" s="43" t="e">
        <f>VLOOKUP(A32,'APPENDIX A'!$A$2:'APPENDIX A'!$E$524,3,0)</f>
        <v>#N/A</v>
      </c>
      <c r="D32" s="43" t="e">
        <f>VLOOKUP(A32,'APPENDIX A'!$A$2:'APPENDIX A'!$E$524,2,0)</f>
        <v>#N/A</v>
      </c>
      <c r="E32" s="43" t="e">
        <f t="shared" si="17"/>
        <v>#N/A</v>
      </c>
      <c r="F32" s="43" t="e">
        <f t="shared" si="18"/>
        <v>#N/A</v>
      </c>
      <c r="G32" s="43" t="e">
        <f>VLOOKUP(A32,'APPENDIX A'!$A$2:'APPENDIX A'!$E$524,5,0)</f>
        <v>#N/A</v>
      </c>
      <c r="H32" s="43" t="e">
        <f>VLOOKUP(A32,'APPENDIX A'!$A$2:'APPENDIX A'!$E$524,4,0)</f>
        <v>#N/A</v>
      </c>
      <c r="I32" s="43" t="e">
        <f t="shared" si="19"/>
        <v>#N/A</v>
      </c>
      <c r="J32" s="43" t="e">
        <f t="shared" si="20"/>
        <v>#N/A</v>
      </c>
      <c r="K32" s="44" t="e">
        <f t="shared" si="21"/>
        <v>#N/A</v>
      </c>
      <c r="L32" s="44" t="e">
        <f t="shared" si="22"/>
        <v>#N/A</v>
      </c>
      <c r="M32" s="45" t="e">
        <f>VLOOKUP(A32,'APPENDIX C'!$A$2:'APPENDIX C'!$B$486,2,0)</f>
        <v>#N/A</v>
      </c>
      <c r="N32" s="46">
        <f t="shared" si="23"/>
        <v>0</v>
      </c>
      <c r="O32" s="46">
        <f t="shared" si="24"/>
        <v>0</v>
      </c>
      <c r="P32" s="46">
        <f t="shared" si="25"/>
        <v>0</v>
      </c>
      <c r="Q32" s="46">
        <f t="shared" si="26"/>
        <v>0</v>
      </c>
      <c r="R32" s="46">
        <f t="shared" si="27"/>
        <v>0</v>
      </c>
      <c r="S32" s="46">
        <f t="shared" si="28"/>
        <v>0</v>
      </c>
      <c r="T32" s="46" t="e">
        <f t="shared" si="29"/>
        <v>#N/A</v>
      </c>
      <c r="U32" s="43" t="e">
        <f t="shared" si="30"/>
        <v>#N/A</v>
      </c>
      <c r="V32" s="43" t="e">
        <f t="shared" si="31"/>
        <v>#N/A</v>
      </c>
    </row>
    <row r="33" spans="1:22" x14ac:dyDescent="0.2">
      <c r="A33" s="50"/>
      <c r="B33" s="43" t="e">
        <f t="shared" si="16"/>
        <v>#N/A</v>
      </c>
      <c r="C33" s="43" t="e">
        <f>VLOOKUP(A33,'APPENDIX A'!$A$2:'APPENDIX A'!$E$524,3,0)</f>
        <v>#N/A</v>
      </c>
      <c r="D33" s="43" t="e">
        <f>VLOOKUP(A33,'APPENDIX A'!$A$2:'APPENDIX A'!$E$524,2,0)</f>
        <v>#N/A</v>
      </c>
      <c r="E33" s="43" t="e">
        <f t="shared" si="17"/>
        <v>#N/A</v>
      </c>
      <c r="F33" s="43" t="e">
        <f t="shared" si="18"/>
        <v>#N/A</v>
      </c>
      <c r="G33" s="43" t="e">
        <f>VLOOKUP(A33,'APPENDIX A'!$A$2:'APPENDIX A'!$E$524,5,0)</f>
        <v>#N/A</v>
      </c>
      <c r="H33" s="43" t="e">
        <f>VLOOKUP(A33,'APPENDIX A'!$A$2:'APPENDIX A'!$E$524,4,0)</f>
        <v>#N/A</v>
      </c>
      <c r="I33" s="43" t="e">
        <f t="shared" si="19"/>
        <v>#N/A</v>
      </c>
      <c r="J33" s="43" t="e">
        <f t="shared" si="20"/>
        <v>#N/A</v>
      </c>
      <c r="K33" s="44" t="e">
        <f t="shared" si="21"/>
        <v>#N/A</v>
      </c>
      <c r="L33" s="44" t="e">
        <f t="shared" si="22"/>
        <v>#N/A</v>
      </c>
      <c r="M33" s="45" t="e">
        <f>VLOOKUP(A33,'APPENDIX C'!$A$2:'APPENDIX C'!$B$486,2,0)</f>
        <v>#N/A</v>
      </c>
      <c r="N33" s="46">
        <f t="shared" si="23"/>
        <v>0</v>
      </c>
      <c r="O33" s="46">
        <f t="shared" si="24"/>
        <v>0</v>
      </c>
      <c r="P33" s="46">
        <f t="shared" si="25"/>
        <v>0</v>
      </c>
      <c r="Q33" s="46">
        <f t="shared" si="26"/>
        <v>0</v>
      </c>
      <c r="R33" s="46">
        <f t="shared" si="27"/>
        <v>0</v>
      </c>
      <c r="S33" s="46">
        <f t="shared" si="28"/>
        <v>0</v>
      </c>
      <c r="T33" s="46" t="e">
        <f t="shared" si="29"/>
        <v>#N/A</v>
      </c>
      <c r="U33" s="43" t="e">
        <f t="shared" si="30"/>
        <v>#N/A</v>
      </c>
      <c r="V33" s="43" t="e">
        <f t="shared" si="31"/>
        <v>#N/A</v>
      </c>
    </row>
    <row r="34" spans="1:22" x14ac:dyDescent="0.2">
      <c r="A34" s="43"/>
      <c r="B34" s="43"/>
      <c r="C34" s="43"/>
      <c r="D34" s="43"/>
      <c r="E34" s="43"/>
      <c r="F34" s="43"/>
      <c r="G34" s="43"/>
      <c r="H34" s="43"/>
      <c r="I34" s="43"/>
      <c r="J34" s="43"/>
    </row>
    <row r="35" spans="1:22" x14ac:dyDescent="0.2">
      <c r="A35" s="43"/>
      <c r="B35" s="43"/>
      <c r="C35" s="43"/>
      <c r="D35" s="43"/>
      <c r="E35" s="43"/>
      <c r="F35" s="43"/>
      <c r="G35" s="43"/>
      <c r="H35" s="43"/>
      <c r="I35" s="43"/>
      <c r="J35" s="43"/>
      <c r="M35" s="37" t="s">
        <v>113</v>
      </c>
      <c r="N35" s="46">
        <f t="shared" ref="N35:S35" si="32">SUM(N2:N33)</f>
        <v>0</v>
      </c>
      <c r="O35" s="46">
        <f t="shared" si="32"/>
        <v>0</v>
      </c>
      <c r="P35" s="46">
        <f t="shared" si="32"/>
        <v>0</v>
      </c>
      <c r="Q35" s="46">
        <f t="shared" si="32"/>
        <v>0</v>
      </c>
      <c r="R35" s="46">
        <f t="shared" si="32"/>
        <v>0</v>
      </c>
      <c r="S35" s="46">
        <f t="shared" si="32"/>
        <v>0</v>
      </c>
    </row>
    <row r="36" spans="1:22" x14ac:dyDescent="0.2">
      <c r="A36" s="43"/>
      <c r="B36" s="43"/>
      <c r="C36" s="43"/>
      <c r="D36" s="43"/>
      <c r="E36" s="43"/>
      <c r="F36" s="43"/>
      <c r="G36" s="43"/>
      <c r="H36" s="43"/>
      <c r="I36" s="43"/>
      <c r="J36" s="43"/>
    </row>
    <row r="37" spans="1:22" x14ac:dyDescent="0.2">
      <c r="A37" s="43"/>
      <c r="B37" s="43"/>
      <c r="C37" s="43"/>
      <c r="D37" s="43"/>
      <c r="E37" s="43"/>
      <c r="F37" s="43"/>
      <c r="G37" s="43"/>
      <c r="H37" s="43"/>
      <c r="I37" s="43"/>
      <c r="J37" s="43"/>
    </row>
    <row r="38" spans="1:22" x14ac:dyDescent="0.2">
      <c r="A38" s="43"/>
      <c r="B38" s="43"/>
      <c r="C38" s="43"/>
      <c r="D38" s="43"/>
      <c r="E38" s="43"/>
      <c r="F38" s="43"/>
      <c r="G38" s="43"/>
      <c r="H38" s="43"/>
      <c r="I38" s="43"/>
      <c r="J38" s="43"/>
    </row>
    <row r="39" spans="1:22" x14ac:dyDescent="0.2">
      <c r="A39" s="43"/>
      <c r="B39" s="43"/>
      <c r="C39" s="43"/>
      <c r="D39" s="43"/>
      <c r="E39" s="43"/>
      <c r="F39" s="43"/>
      <c r="G39" s="43"/>
      <c r="H39" s="43"/>
      <c r="I39" s="43"/>
      <c r="J39" s="43"/>
    </row>
    <row r="40" spans="1:22" x14ac:dyDescent="0.2">
      <c r="A40" s="43"/>
      <c r="B40" s="43"/>
      <c r="C40" s="43"/>
      <c r="D40" s="43"/>
      <c r="E40" s="43"/>
      <c r="F40" s="43"/>
      <c r="G40" s="43"/>
      <c r="H40" s="43"/>
      <c r="I40" s="43"/>
      <c r="J40" s="43"/>
    </row>
    <row r="41" spans="1:22" x14ac:dyDescent="0.2">
      <c r="A41" s="43"/>
      <c r="B41" s="43"/>
      <c r="C41" s="43"/>
      <c r="D41" s="43"/>
      <c r="E41" s="43"/>
      <c r="F41" s="43"/>
      <c r="G41" s="43"/>
      <c r="H41" s="43"/>
      <c r="I41" s="43"/>
      <c r="J41" s="43"/>
    </row>
    <row r="42" spans="1:22" x14ac:dyDescent="0.2">
      <c r="A42" s="43"/>
      <c r="B42" s="43"/>
      <c r="C42" s="43"/>
      <c r="D42" s="43"/>
      <c r="E42" s="43"/>
      <c r="F42" s="43"/>
      <c r="G42" s="43"/>
      <c r="H42" s="43"/>
      <c r="I42" s="43"/>
      <c r="J42" s="43"/>
    </row>
    <row r="43" spans="1:22" x14ac:dyDescent="0.2">
      <c r="A43" s="43"/>
      <c r="B43" s="43"/>
      <c r="C43" s="43"/>
      <c r="D43" s="43"/>
      <c r="E43" s="43"/>
      <c r="F43" s="43"/>
      <c r="G43" s="43"/>
      <c r="H43" s="43"/>
      <c r="I43" s="43"/>
      <c r="J43" s="43"/>
    </row>
    <row r="44" spans="1:22" x14ac:dyDescent="0.2">
      <c r="A44" s="43"/>
      <c r="B44" s="43"/>
      <c r="C44" s="43"/>
      <c r="D44" s="43"/>
      <c r="E44" s="43"/>
      <c r="F44" s="43"/>
      <c r="G44" s="43"/>
      <c r="H44" s="43"/>
      <c r="I44" s="43"/>
      <c r="J44" s="43"/>
    </row>
    <row r="45" spans="1:22" x14ac:dyDescent="0.2">
      <c r="A45" s="43"/>
      <c r="B45" s="43"/>
      <c r="C45" s="43"/>
      <c r="D45" s="43"/>
      <c r="E45" s="43"/>
      <c r="F45" s="43"/>
      <c r="G45" s="43"/>
      <c r="H45" s="43"/>
      <c r="I45" s="43"/>
      <c r="J45" s="43"/>
    </row>
    <row r="46" spans="1:22" x14ac:dyDescent="0.2">
      <c r="A46" s="43"/>
      <c r="B46" s="43"/>
      <c r="C46" s="43"/>
      <c r="D46" s="43"/>
      <c r="E46" s="43"/>
      <c r="F46" s="43"/>
      <c r="G46" s="43"/>
      <c r="H46" s="43"/>
      <c r="I46" s="43"/>
      <c r="J46" s="43"/>
    </row>
    <row r="47" spans="1:22" x14ac:dyDescent="0.2">
      <c r="A47" s="43"/>
      <c r="B47" s="43"/>
      <c r="C47" s="43"/>
      <c r="D47" s="43"/>
      <c r="E47" s="43"/>
      <c r="F47" s="43"/>
      <c r="G47" s="43"/>
      <c r="H47" s="43"/>
      <c r="I47" s="43"/>
      <c r="J47" s="43"/>
    </row>
    <row r="48" spans="1:22"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row r="51" spans="1:10" x14ac:dyDescent="0.2">
      <c r="A51" s="43"/>
      <c r="B51" s="43"/>
      <c r="C51" s="43"/>
      <c r="D51" s="43"/>
      <c r="E51" s="43"/>
      <c r="F51" s="43"/>
      <c r="G51" s="43"/>
      <c r="H51" s="43"/>
      <c r="I51" s="43"/>
      <c r="J51" s="43"/>
    </row>
    <row r="52" spans="1:10" x14ac:dyDescent="0.2">
      <c r="A52" s="43"/>
      <c r="B52" s="43"/>
      <c r="C52" s="43"/>
      <c r="D52" s="43"/>
      <c r="E52" s="43"/>
      <c r="F52" s="43"/>
      <c r="G52" s="43"/>
      <c r="H52" s="43"/>
      <c r="I52" s="43"/>
      <c r="J52" s="43"/>
    </row>
    <row r="53" spans="1:10" x14ac:dyDescent="0.2">
      <c r="A53" s="43"/>
      <c r="B53" s="43"/>
      <c r="C53" s="43"/>
      <c r="D53" s="43"/>
      <c r="E53" s="43"/>
      <c r="F53" s="43"/>
      <c r="G53" s="43"/>
      <c r="H53" s="43"/>
      <c r="I53" s="43"/>
      <c r="J53" s="4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53"/>
  <sheetViews>
    <sheetView workbookViewId="0">
      <selection activeCell="A2" sqref="A2:A3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2019'!G13</f>
        <v>0.84361111111111109</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14" si="0">IF(F2&lt;J2,HOUR(K2)+(MINUTE(K2)+(I2)/60)/60,HOUR(K2)+(MINUTE(K2)+(E2)/60)/60)</f>
        <v>#N/A</v>
      </c>
      <c r="U2" s="43" t="e">
        <f>INT(T2)</f>
        <v>#N/A</v>
      </c>
      <c r="V2" s="43" t="e">
        <f>ROUND(((T2-U2)*60),0)</f>
        <v>#N/A</v>
      </c>
    </row>
    <row r="3" spans="1:22" x14ac:dyDescent="0.2">
      <c r="A3" s="49"/>
      <c r="B3" s="43" t="e">
        <f t="shared" ref="B3:B14" si="1">IF(F3=0, IF(J3=0,"NONE","GIANO-B"),IF(J3=0,"HARPS-N","GIARPS"))</f>
        <v>#N/A</v>
      </c>
      <c r="C3" s="43" t="e">
        <f>VLOOKUP(A3,'APPENDIX A'!$A$2:'APPENDIX A'!$E$524,3,0)</f>
        <v>#N/A</v>
      </c>
      <c r="D3" s="43" t="e">
        <f>VLOOKUP(A3,'APPENDIX A'!$A$2:'APPENDIX A'!$E$524,2,0)</f>
        <v>#N/A</v>
      </c>
      <c r="E3" s="43" t="e">
        <f t="shared" ref="E3:E14" si="2">IF(C3=0, 0,IF(D3=0,0,120+167+D3*(C3+37)))</f>
        <v>#N/A</v>
      </c>
      <c r="F3" s="43" t="e">
        <f t="shared" ref="F3:F14" si="3">E3/3600</f>
        <v>#N/A</v>
      </c>
      <c r="G3" s="43" t="e">
        <f>VLOOKUP(A3,'APPENDIX A'!$A$2:'APPENDIX A'!$E$524,5,0)</f>
        <v>#N/A</v>
      </c>
      <c r="H3" s="43" t="e">
        <f>VLOOKUP(A3,'APPENDIX A'!$A$2:'APPENDIX A'!$E$524,4,0)</f>
        <v>#N/A</v>
      </c>
      <c r="I3" s="43" t="e">
        <f t="shared" ref="I3:I14" si="4">H3*(180+2*G3)</f>
        <v>#N/A</v>
      </c>
      <c r="J3" s="43" t="e">
        <f t="shared" ref="J3:J14" si="5">I3/3600</f>
        <v>#N/A</v>
      </c>
      <c r="K3" s="44" t="e">
        <f>L2</f>
        <v>#N/A</v>
      </c>
      <c r="L3" s="44" t="e">
        <f t="shared" ref="L3:L14" si="6">TIME(U3,V3,0)</f>
        <v>#N/A</v>
      </c>
      <c r="M3" s="45" t="e">
        <f>VLOOKUP(A3,'APPENDIX C'!$A$2:'APPENDIX C'!$B$486,2,0)</f>
        <v>#N/A</v>
      </c>
      <c r="N3" s="46">
        <f t="shared" ref="N3:N14" si="7">IF(MID(A3,1,2)="MP",0,IF(MID(A3,1,1)="M",F3,IF(A3="GATO01",F3/4,0)))</f>
        <v>0</v>
      </c>
      <c r="O3" s="46">
        <f t="shared" ref="O3:O14" si="8">IF(MID(A3,1,2)="KP",F3,IF(A3="GATO01",(F3)/4,0))</f>
        <v>0</v>
      </c>
      <c r="P3" s="46">
        <f t="shared" ref="P3:P14" si="9">IF(MID(A3,1,2)="SC",MAX(F3,J3),0)</f>
        <v>0</v>
      </c>
      <c r="Q3" s="46">
        <f t="shared" ref="Q3:Q14" si="10">IF(MID(A3,1,2)="YO",MAX(F3,J3),0)</f>
        <v>0</v>
      </c>
      <c r="R3" s="46">
        <f t="shared" ref="R3:R14" si="11">IF(MID(A3,1,2)="AT",MAX(F3,J3),0)</f>
        <v>0</v>
      </c>
      <c r="S3" s="46">
        <f t="shared" ref="S3:S14" si="12">IF(MID(A3,1,2)="GT",F3,0)</f>
        <v>0</v>
      </c>
      <c r="T3" s="46" t="e">
        <f t="shared" si="0"/>
        <v>#N/A</v>
      </c>
      <c r="U3" s="43" t="e">
        <f t="shared" ref="U3:U14" si="13">INT(T3)</f>
        <v>#N/A</v>
      </c>
      <c r="V3" s="43" t="e">
        <f t="shared" ref="V3:V14" si="14">ROUND(((T3-U3)*60),0)</f>
        <v>#N/A</v>
      </c>
    </row>
    <row r="4" spans="1:22" x14ac:dyDescent="0.2">
      <c r="A4" s="50"/>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14"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x14ac:dyDescent="0.2">
      <c r="A13" s="50"/>
      <c r="B13" s="43" t="e">
        <f t="shared" si="1"/>
        <v>#N/A</v>
      </c>
      <c r="C13" s="43" t="e">
        <f>VLOOKUP(A13,'APPENDIX A'!$A$2:'APPENDIX A'!$E$524,3,0)</f>
        <v>#N/A</v>
      </c>
      <c r="D13" s="43" t="e">
        <f>VLOOKUP(A13,'APPENDIX A'!$A$2:'APPENDIX A'!$E$524,2,0)</f>
        <v>#N/A</v>
      </c>
      <c r="E13" s="43" t="e">
        <f t="shared" si="2"/>
        <v>#N/A</v>
      </c>
      <c r="F13" s="43" t="e">
        <f t="shared" si="3"/>
        <v>#N/A</v>
      </c>
      <c r="G13" s="43" t="e">
        <f>VLOOKUP(A13,'APPENDIX A'!$A$2:'APPENDIX A'!$E$524,5,0)</f>
        <v>#N/A</v>
      </c>
      <c r="H13" s="43" t="e">
        <f>VLOOKUP(A13,'APPENDIX A'!$A$2:'APPENDIX A'!$E$524,4,0)</f>
        <v>#N/A</v>
      </c>
      <c r="I13" s="43" t="e">
        <f t="shared" si="4"/>
        <v>#N/A</v>
      </c>
      <c r="J13" s="43" t="e">
        <f t="shared" si="5"/>
        <v>#N/A</v>
      </c>
      <c r="K13" s="44" t="e">
        <f t="shared" si="15"/>
        <v>#N/A</v>
      </c>
      <c r="L13" s="44" t="e">
        <f t="shared" si="6"/>
        <v>#N/A</v>
      </c>
      <c r="M13" s="45" t="e">
        <f>VLOOKUP(A13,'APPENDIX C'!$A$2:'APPENDIX C'!$B$486,2,0)</f>
        <v>#N/A</v>
      </c>
      <c r="N13" s="46">
        <f t="shared" si="7"/>
        <v>0</v>
      </c>
      <c r="O13" s="46">
        <f t="shared" si="8"/>
        <v>0</v>
      </c>
      <c r="P13" s="46">
        <f t="shared" si="9"/>
        <v>0</v>
      </c>
      <c r="Q13" s="46">
        <f t="shared" si="10"/>
        <v>0</v>
      </c>
      <c r="R13" s="46">
        <f t="shared" si="11"/>
        <v>0</v>
      </c>
      <c r="S13" s="46">
        <f t="shared" si="12"/>
        <v>0</v>
      </c>
      <c r="T13" s="46" t="e">
        <f t="shared" si="0"/>
        <v>#N/A</v>
      </c>
      <c r="U13" s="43" t="e">
        <f t="shared" si="13"/>
        <v>#N/A</v>
      </c>
      <c r="V13" s="43" t="e">
        <f t="shared" si="14"/>
        <v>#N/A</v>
      </c>
    </row>
    <row r="14" spans="1:22" x14ac:dyDescent="0.2">
      <c r="A14" s="50"/>
      <c r="B14" s="43" t="e">
        <f t="shared" si="1"/>
        <v>#N/A</v>
      </c>
      <c r="C14" s="43" t="e">
        <f>VLOOKUP(A14,'APPENDIX A'!$A$2:'APPENDIX A'!$E$524,3,0)</f>
        <v>#N/A</v>
      </c>
      <c r="D14" s="43" t="e">
        <f>VLOOKUP(A14,'APPENDIX A'!$A$2:'APPENDIX A'!$E$524,2,0)</f>
        <v>#N/A</v>
      </c>
      <c r="E14" s="43" t="e">
        <f t="shared" si="2"/>
        <v>#N/A</v>
      </c>
      <c r="F14" s="43" t="e">
        <f t="shared" si="3"/>
        <v>#N/A</v>
      </c>
      <c r="G14" s="43" t="e">
        <f>VLOOKUP(A14,'APPENDIX A'!$A$2:'APPENDIX A'!$E$524,5,0)</f>
        <v>#N/A</v>
      </c>
      <c r="H14" s="43" t="e">
        <f>VLOOKUP(A14,'APPENDIX A'!$A$2:'APPENDIX A'!$E$524,4,0)</f>
        <v>#N/A</v>
      </c>
      <c r="I14" s="43" t="e">
        <f t="shared" si="4"/>
        <v>#N/A</v>
      </c>
      <c r="J14" s="43" t="e">
        <f t="shared" si="5"/>
        <v>#N/A</v>
      </c>
      <c r="K14" s="44" t="e">
        <f t="shared" si="15"/>
        <v>#N/A</v>
      </c>
      <c r="L14" s="44" t="e">
        <f t="shared" si="6"/>
        <v>#N/A</v>
      </c>
      <c r="M14" s="45" t="e">
        <f>VLOOKUP(A14,'APPENDIX C'!$A$2:'APPENDIX C'!$B$486,2,0)</f>
        <v>#N/A</v>
      </c>
      <c r="N14" s="46">
        <f t="shared" si="7"/>
        <v>0</v>
      </c>
      <c r="O14" s="46">
        <f t="shared" si="8"/>
        <v>0</v>
      </c>
      <c r="P14" s="46">
        <f t="shared" si="9"/>
        <v>0</v>
      </c>
      <c r="Q14" s="46">
        <f t="shared" si="10"/>
        <v>0</v>
      </c>
      <c r="R14" s="46">
        <f t="shared" si="11"/>
        <v>0</v>
      </c>
      <c r="S14" s="46">
        <f t="shared" si="12"/>
        <v>0</v>
      </c>
      <c r="T14" s="46" t="e">
        <f t="shared" si="0"/>
        <v>#N/A</v>
      </c>
      <c r="U14" s="43" t="e">
        <f t="shared" si="13"/>
        <v>#N/A</v>
      </c>
      <c r="V14" s="43" t="e">
        <f t="shared" si="14"/>
        <v>#N/A</v>
      </c>
    </row>
    <row r="15" spans="1:22" x14ac:dyDescent="0.2">
      <c r="A15" s="49"/>
      <c r="B15" s="43" t="e">
        <f t="shared" ref="B15:B27" si="16">IF(F15=0, IF(J15=0,"NONE","GIANO-B"),IF(J15=0,"HARPS-N","GIARPS"))</f>
        <v>#N/A</v>
      </c>
      <c r="C15" s="43" t="e">
        <f>VLOOKUP(A15,'APPENDIX A'!$A$2:'APPENDIX A'!$E$524,3,0)</f>
        <v>#N/A</v>
      </c>
      <c r="D15" s="43" t="e">
        <f>VLOOKUP(A15,'APPENDIX A'!$A$2:'APPENDIX A'!$E$524,2,0)</f>
        <v>#N/A</v>
      </c>
      <c r="E15" s="43" t="e">
        <f t="shared" ref="E15:E27" si="17">IF(C15=0, 0,IF(D15=0,0,120+167+D15*(C15+37)))</f>
        <v>#N/A</v>
      </c>
      <c r="F15" s="43" t="e">
        <f t="shared" ref="F15:F27" si="18">E15/3600</f>
        <v>#N/A</v>
      </c>
      <c r="G15" s="43" t="e">
        <f>VLOOKUP(A15,'APPENDIX A'!$A$2:'APPENDIX A'!$E$524,5,0)</f>
        <v>#N/A</v>
      </c>
      <c r="H15" s="43" t="e">
        <f>VLOOKUP(A15,'APPENDIX A'!$A$2:'APPENDIX A'!$E$524,4,0)</f>
        <v>#N/A</v>
      </c>
      <c r="I15" s="43" t="e">
        <f t="shared" ref="I15:I27" si="19">H15*(180+2*G15)</f>
        <v>#N/A</v>
      </c>
      <c r="J15" s="43" t="e">
        <f t="shared" ref="J15:J27" si="20">I15/3600</f>
        <v>#N/A</v>
      </c>
      <c r="K15" s="44" t="e">
        <f t="shared" ref="K15:K27" si="21">L14</f>
        <v>#N/A</v>
      </c>
      <c r="L15" s="44" t="e">
        <f t="shared" ref="L15:L27" si="22">TIME(U15,V15,0)</f>
        <v>#N/A</v>
      </c>
      <c r="M15" s="45" t="e">
        <f>VLOOKUP(A15,'APPENDIX C'!$A$2:'APPENDIX C'!$B$486,2,0)</f>
        <v>#N/A</v>
      </c>
      <c r="N15" s="46">
        <f t="shared" ref="N15:N27" si="23">IF(MID(A15,1,2)="MP",0,IF(MID(A15,1,1)="M",F15,IF(A15="GATO01",F15/4,0)))</f>
        <v>0</v>
      </c>
      <c r="O15" s="46">
        <f t="shared" ref="O15:O27" si="24">IF(MID(A15,1,2)="KP",F15,IF(A15="GATO01",(F15)/4,0))</f>
        <v>0</v>
      </c>
      <c r="P15" s="46">
        <f t="shared" ref="P15:P27" si="25">IF(MID(A15,1,2)="SC",MAX(F15,J15),0)</f>
        <v>0</v>
      </c>
      <c r="Q15" s="46">
        <f t="shared" ref="Q15:Q27" si="26">IF(MID(A15,1,2)="YO",MAX(F15,J15),0)</f>
        <v>0</v>
      </c>
      <c r="R15" s="46">
        <f t="shared" ref="R15:R27" si="27">IF(MID(A15,1,2)="AT",MAX(F15,J15),0)</f>
        <v>0</v>
      </c>
      <c r="S15" s="46">
        <f t="shared" ref="S15:S27" si="28">IF(MID(A15,1,2)="GT",F15,0)</f>
        <v>0</v>
      </c>
      <c r="T15" s="46" t="e">
        <f t="shared" ref="T15:T27" si="29">IF(F15&lt;J15,HOUR(K15)+(MINUTE(K15)+(I15)/60)/60,HOUR(K15)+(MINUTE(K15)+(E15)/60)/60)</f>
        <v>#N/A</v>
      </c>
      <c r="U15" s="43" t="e">
        <f t="shared" ref="U15:U27" si="30">INT(T15)</f>
        <v>#N/A</v>
      </c>
      <c r="V15" s="43" t="e">
        <f t="shared" ref="V15:V27" si="31">ROUND(((T15-U15)*60),0)</f>
        <v>#N/A</v>
      </c>
    </row>
    <row r="16" spans="1:22" x14ac:dyDescent="0.2">
      <c r="A16" s="49"/>
      <c r="B16" s="43" t="e">
        <f t="shared" si="16"/>
        <v>#N/A</v>
      </c>
      <c r="C16" s="43" t="e">
        <f>VLOOKUP(A16,'APPENDIX A'!$A$2:'APPENDIX A'!$E$524,3,0)</f>
        <v>#N/A</v>
      </c>
      <c r="D16" s="43" t="e">
        <f>VLOOKUP(A16,'APPENDIX A'!$A$2:'APPENDIX A'!$E$524,2,0)</f>
        <v>#N/A</v>
      </c>
      <c r="E16" s="43" t="e">
        <f t="shared" si="17"/>
        <v>#N/A</v>
      </c>
      <c r="F16" s="43" t="e">
        <f t="shared" si="18"/>
        <v>#N/A</v>
      </c>
      <c r="G16" s="43" t="e">
        <f>VLOOKUP(A16,'APPENDIX A'!$A$2:'APPENDIX A'!$E$524,5,0)</f>
        <v>#N/A</v>
      </c>
      <c r="H16" s="43" t="e">
        <f>VLOOKUP(A16,'APPENDIX A'!$A$2:'APPENDIX A'!$E$524,4,0)</f>
        <v>#N/A</v>
      </c>
      <c r="I16" s="43" t="e">
        <f t="shared" si="19"/>
        <v>#N/A</v>
      </c>
      <c r="J16" s="43" t="e">
        <f t="shared" si="20"/>
        <v>#N/A</v>
      </c>
      <c r="K16" s="44" t="e">
        <f t="shared" si="21"/>
        <v>#N/A</v>
      </c>
      <c r="L16" s="44" t="e">
        <f t="shared" si="22"/>
        <v>#N/A</v>
      </c>
      <c r="M16" s="45" t="e">
        <f>VLOOKUP(A16,'APPENDIX C'!$A$2:'APPENDIX C'!$B$486,2,0)</f>
        <v>#N/A</v>
      </c>
      <c r="N16" s="46">
        <f t="shared" si="23"/>
        <v>0</v>
      </c>
      <c r="O16" s="46">
        <f t="shared" si="24"/>
        <v>0</v>
      </c>
      <c r="P16" s="46">
        <f t="shared" si="25"/>
        <v>0</v>
      </c>
      <c r="Q16" s="46">
        <f t="shared" si="26"/>
        <v>0</v>
      </c>
      <c r="R16" s="46">
        <f t="shared" si="27"/>
        <v>0</v>
      </c>
      <c r="S16" s="46">
        <f t="shared" si="28"/>
        <v>0</v>
      </c>
      <c r="T16" s="46" t="e">
        <f t="shared" si="29"/>
        <v>#N/A</v>
      </c>
      <c r="U16" s="43" t="e">
        <f t="shared" si="30"/>
        <v>#N/A</v>
      </c>
      <c r="V16" s="43" t="e">
        <f t="shared" si="31"/>
        <v>#N/A</v>
      </c>
    </row>
    <row r="17" spans="1:22" x14ac:dyDescent="0.2">
      <c r="A17" s="49"/>
      <c r="B17" s="43" t="e">
        <f t="shared" si="16"/>
        <v>#N/A</v>
      </c>
      <c r="C17" s="43" t="e">
        <f>VLOOKUP(A17,'APPENDIX A'!$A$2:'APPENDIX A'!$E$524,3,0)</f>
        <v>#N/A</v>
      </c>
      <c r="D17" s="43" t="e">
        <f>VLOOKUP(A17,'APPENDIX A'!$A$2:'APPENDIX A'!$E$524,2,0)</f>
        <v>#N/A</v>
      </c>
      <c r="E17" s="43" t="e">
        <f t="shared" si="17"/>
        <v>#N/A</v>
      </c>
      <c r="F17" s="43" t="e">
        <f t="shared" si="18"/>
        <v>#N/A</v>
      </c>
      <c r="G17" s="43" t="e">
        <f>VLOOKUP(A17,'APPENDIX A'!$A$2:'APPENDIX A'!$E$524,5,0)</f>
        <v>#N/A</v>
      </c>
      <c r="H17" s="43" t="e">
        <f>VLOOKUP(A17,'APPENDIX A'!$A$2:'APPENDIX A'!$E$524,4,0)</f>
        <v>#N/A</v>
      </c>
      <c r="I17" s="43" t="e">
        <f t="shared" si="19"/>
        <v>#N/A</v>
      </c>
      <c r="J17" s="43" t="e">
        <f t="shared" si="20"/>
        <v>#N/A</v>
      </c>
      <c r="K17" s="44" t="e">
        <f t="shared" si="21"/>
        <v>#N/A</v>
      </c>
      <c r="L17" s="44" t="e">
        <f t="shared" si="22"/>
        <v>#N/A</v>
      </c>
      <c r="M17" s="45" t="e">
        <f>VLOOKUP(A17,'APPENDIX C'!$A$2:'APPENDIX C'!$B$486,2,0)</f>
        <v>#N/A</v>
      </c>
      <c r="N17" s="46">
        <f t="shared" si="23"/>
        <v>0</v>
      </c>
      <c r="O17" s="46">
        <f t="shared" si="24"/>
        <v>0</v>
      </c>
      <c r="P17" s="46">
        <f t="shared" si="25"/>
        <v>0</v>
      </c>
      <c r="Q17" s="46">
        <f t="shared" si="26"/>
        <v>0</v>
      </c>
      <c r="R17" s="46">
        <f t="shared" si="27"/>
        <v>0</v>
      </c>
      <c r="S17" s="46">
        <f t="shared" si="28"/>
        <v>0</v>
      </c>
      <c r="T17" s="46" t="e">
        <f t="shared" si="29"/>
        <v>#N/A</v>
      </c>
      <c r="U17" s="43" t="e">
        <f t="shared" si="30"/>
        <v>#N/A</v>
      </c>
      <c r="V17" s="43" t="e">
        <f t="shared" si="31"/>
        <v>#N/A</v>
      </c>
    </row>
    <row r="18" spans="1:22" x14ac:dyDescent="0.2">
      <c r="A18" s="49"/>
      <c r="B18" s="43" t="e">
        <f t="shared" si="16"/>
        <v>#N/A</v>
      </c>
      <c r="C18" s="43" t="e">
        <f>VLOOKUP(A18,'APPENDIX A'!$A$2:'APPENDIX A'!$E$524,3,0)</f>
        <v>#N/A</v>
      </c>
      <c r="D18" s="43" t="e">
        <f>VLOOKUP(A18,'APPENDIX A'!$A$2:'APPENDIX A'!$E$524,2,0)</f>
        <v>#N/A</v>
      </c>
      <c r="E18" s="43" t="e">
        <f t="shared" si="17"/>
        <v>#N/A</v>
      </c>
      <c r="F18" s="43" t="e">
        <f t="shared" si="18"/>
        <v>#N/A</v>
      </c>
      <c r="G18" s="43" t="e">
        <f>VLOOKUP(A18,'APPENDIX A'!$A$2:'APPENDIX A'!$E$524,5,0)</f>
        <v>#N/A</v>
      </c>
      <c r="H18" s="43" t="e">
        <f>VLOOKUP(A18,'APPENDIX A'!$A$2:'APPENDIX A'!$E$524,4,0)</f>
        <v>#N/A</v>
      </c>
      <c r="I18" s="43" t="e">
        <f t="shared" si="19"/>
        <v>#N/A</v>
      </c>
      <c r="J18" s="43" t="e">
        <f t="shared" si="20"/>
        <v>#N/A</v>
      </c>
      <c r="K18" s="44" t="e">
        <f t="shared" si="21"/>
        <v>#N/A</v>
      </c>
      <c r="L18" s="44" t="e">
        <f t="shared" si="22"/>
        <v>#N/A</v>
      </c>
      <c r="M18" s="45" t="e">
        <f>VLOOKUP(A18,'APPENDIX C'!$A$2:'APPENDIX C'!$B$486,2,0)</f>
        <v>#N/A</v>
      </c>
      <c r="N18" s="46">
        <f t="shared" si="23"/>
        <v>0</v>
      </c>
      <c r="O18" s="46">
        <f t="shared" si="24"/>
        <v>0</v>
      </c>
      <c r="P18" s="46">
        <f t="shared" si="25"/>
        <v>0</v>
      </c>
      <c r="Q18" s="46">
        <f t="shared" si="26"/>
        <v>0</v>
      </c>
      <c r="R18" s="46">
        <f t="shared" si="27"/>
        <v>0</v>
      </c>
      <c r="S18" s="46">
        <f t="shared" si="28"/>
        <v>0</v>
      </c>
      <c r="T18" s="46" t="e">
        <f t="shared" si="29"/>
        <v>#N/A</v>
      </c>
      <c r="U18" s="43" t="e">
        <f t="shared" si="30"/>
        <v>#N/A</v>
      </c>
      <c r="V18" s="43" t="e">
        <f t="shared" si="31"/>
        <v>#N/A</v>
      </c>
    </row>
    <row r="19" spans="1:22" x14ac:dyDescent="0.2">
      <c r="A19" s="50"/>
      <c r="B19" s="43" t="e">
        <f t="shared" si="16"/>
        <v>#N/A</v>
      </c>
      <c r="C19" s="43" t="e">
        <f>VLOOKUP(A19,'APPENDIX A'!$A$2:'APPENDIX A'!$E$524,3,0)</f>
        <v>#N/A</v>
      </c>
      <c r="D19" s="43" t="e">
        <f>VLOOKUP(A19,'APPENDIX A'!$A$2:'APPENDIX A'!$E$524,2,0)</f>
        <v>#N/A</v>
      </c>
      <c r="E19" s="43" t="e">
        <f t="shared" si="17"/>
        <v>#N/A</v>
      </c>
      <c r="F19" s="43" t="e">
        <f t="shared" si="18"/>
        <v>#N/A</v>
      </c>
      <c r="G19" s="43" t="e">
        <f>VLOOKUP(A19,'APPENDIX A'!$A$2:'APPENDIX A'!$E$524,5,0)</f>
        <v>#N/A</v>
      </c>
      <c r="H19" s="43" t="e">
        <f>VLOOKUP(A19,'APPENDIX A'!$A$2:'APPENDIX A'!$E$524,4,0)</f>
        <v>#N/A</v>
      </c>
      <c r="I19" s="43" t="e">
        <f t="shared" si="19"/>
        <v>#N/A</v>
      </c>
      <c r="J19" s="43" t="e">
        <f t="shared" si="20"/>
        <v>#N/A</v>
      </c>
      <c r="K19" s="44" t="e">
        <f t="shared" si="21"/>
        <v>#N/A</v>
      </c>
      <c r="L19" s="44" t="e">
        <f t="shared" si="22"/>
        <v>#N/A</v>
      </c>
      <c r="M19" s="45" t="e">
        <f>VLOOKUP(A19,'APPENDIX C'!$A$2:'APPENDIX C'!$B$486,2,0)</f>
        <v>#N/A</v>
      </c>
      <c r="N19" s="46">
        <f t="shared" si="23"/>
        <v>0</v>
      </c>
      <c r="O19" s="46">
        <f t="shared" si="24"/>
        <v>0</v>
      </c>
      <c r="P19" s="46">
        <f t="shared" si="25"/>
        <v>0</v>
      </c>
      <c r="Q19" s="46">
        <f t="shared" si="26"/>
        <v>0</v>
      </c>
      <c r="R19" s="46">
        <f t="shared" si="27"/>
        <v>0</v>
      </c>
      <c r="S19" s="46">
        <f t="shared" si="28"/>
        <v>0</v>
      </c>
      <c r="T19" s="46" t="e">
        <f t="shared" si="29"/>
        <v>#N/A</v>
      </c>
      <c r="U19" s="43" t="e">
        <f t="shared" si="30"/>
        <v>#N/A</v>
      </c>
      <c r="V19" s="43" t="e">
        <f t="shared" si="31"/>
        <v>#N/A</v>
      </c>
    </row>
    <row r="20" spans="1:22" x14ac:dyDescent="0.2">
      <c r="A20" s="50"/>
      <c r="B20" s="43" t="e">
        <f t="shared" si="16"/>
        <v>#N/A</v>
      </c>
      <c r="C20" s="43" t="e">
        <f>VLOOKUP(A20,'APPENDIX A'!$A$2:'APPENDIX A'!$E$524,3,0)</f>
        <v>#N/A</v>
      </c>
      <c r="D20" s="43" t="e">
        <f>VLOOKUP(A20,'APPENDIX A'!$A$2:'APPENDIX A'!$E$524,2,0)</f>
        <v>#N/A</v>
      </c>
      <c r="E20" s="43" t="e">
        <f t="shared" si="17"/>
        <v>#N/A</v>
      </c>
      <c r="F20" s="43" t="e">
        <f t="shared" si="18"/>
        <v>#N/A</v>
      </c>
      <c r="G20" s="43" t="e">
        <f>VLOOKUP(A20,'APPENDIX A'!$A$2:'APPENDIX A'!$E$524,5,0)</f>
        <v>#N/A</v>
      </c>
      <c r="H20" s="43" t="e">
        <f>VLOOKUP(A20,'APPENDIX A'!$A$2:'APPENDIX A'!$E$524,4,0)</f>
        <v>#N/A</v>
      </c>
      <c r="I20" s="43" t="e">
        <f t="shared" si="19"/>
        <v>#N/A</v>
      </c>
      <c r="J20" s="43" t="e">
        <f t="shared" si="20"/>
        <v>#N/A</v>
      </c>
      <c r="K20" s="44" t="e">
        <f t="shared" si="21"/>
        <v>#N/A</v>
      </c>
      <c r="L20" s="44" t="e">
        <f t="shared" si="22"/>
        <v>#N/A</v>
      </c>
      <c r="M20" s="45" t="e">
        <f>VLOOKUP(A20,'APPENDIX C'!$A$2:'APPENDIX C'!$B$486,2,0)</f>
        <v>#N/A</v>
      </c>
      <c r="N20" s="46">
        <f t="shared" si="23"/>
        <v>0</v>
      </c>
      <c r="O20" s="46">
        <f t="shared" si="24"/>
        <v>0</v>
      </c>
      <c r="P20" s="46">
        <f t="shared" si="25"/>
        <v>0</v>
      </c>
      <c r="Q20" s="46">
        <f t="shared" si="26"/>
        <v>0</v>
      </c>
      <c r="R20" s="46">
        <f t="shared" si="27"/>
        <v>0</v>
      </c>
      <c r="S20" s="46">
        <f t="shared" si="28"/>
        <v>0</v>
      </c>
      <c r="T20" s="46" t="e">
        <f t="shared" si="29"/>
        <v>#N/A</v>
      </c>
      <c r="U20" s="43" t="e">
        <f t="shared" si="30"/>
        <v>#N/A</v>
      </c>
      <c r="V20" s="43" t="e">
        <f t="shared" si="31"/>
        <v>#N/A</v>
      </c>
    </row>
    <row r="21" spans="1:22" x14ac:dyDescent="0.2">
      <c r="A21" s="50"/>
      <c r="B21" s="43" t="e">
        <f t="shared" si="16"/>
        <v>#N/A</v>
      </c>
      <c r="C21" s="43" t="e">
        <f>VLOOKUP(A21,'APPENDIX A'!$A$2:'APPENDIX A'!$E$524,3,0)</f>
        <v>#N/A</v>
      </c>
      <c r="D21" s="43" t="e">
        <f>VLOOKUP(A21,'APPENDIX A'!$A$2:'APPENDIX A'!$E$524,2,0)</f>
        <v>#N/A</v>
      </c>
      <c r="E21" s="43" t="e">
        <f t="shared" si="17"/>
        <v>#N/A</v>
      </c>
      <c r="F21" s="43" t="e">
        <f t="shared" si="18"/>
        <v>#N/A</v>
      </c>
      <c r="G21" s="43" t="e">
        <f>VLOOKUP(A21,'APPENDIX A'!$A$2:'APPENDIX A'!$E$524,5,0)</f>
        <v>#N/A</v>
      </c>
      <c r="H21" s="43" t="e">
        <f>VLOOKUP(A21,'APPENDIX A'!$A$2:'APPENDIX A'!$E$524,4,0)</f>
        <v>#N/A</v>
      </c>
      <c r="I21" s="43" t="e">
        <f t="shared" si="19"/>
        <v>#N/A</v>
      </c>
      <c r="J21" s="43" t="e">
        <f t="shared" si="20"/>
        <v>#N/A</v>
      </c>
      <c r="K21" s="44" t="e">
        <f t="shared" si="21"/>
        <v>#N/A</v>
      </c>
      <c r="L21" s="44" t="e">
        <f t="shared" si="22"/>
        <v>#N/A</v>
      </c>
      <c r="M21" s="45" t="e">
        <f>VLOOKUP(A21,'APPENDIX C'!$A$2:'APPENDIX C'!$B$486,2,0)</f>
        <v>#N/A</v>
      </c>
      <c r="N21" s="46">
        <f t="shared" si="23"/>
        <v>0</v>
      </c>
      <c r="O21" s="46">
        <f t="shared" si="24"/>
        <v>0</v>
      </c>
      <c r="P21" s="46">
        <f t="shared" si="25"/>
        <v>0</v>
      </c>
      <c r="Q21" s="46">
        <f t="shared" si="26"/>
        <v>0</v>
      </c>
      <c r="R21" s="46">
        <f t="shared" si="27"/>
        <v>0</v>
      </c>
      <c r="S21" s="46">
        <f t="shared" si="28"/>
        <v>0</v>
      </c>
      <c r="T21" s="46" t="e">
        <f t="shared" si="29"/>
        <v>#N/A</v>
      </c>
      <c r="U21" s="43" t="e">
        <f t="shared" si="30"/>
        <v>#N/A</v>
      </c>
      <c r="V21" s="43" t="e">
        <f t="shared" si="31"/>
        <v>#N/A</v>
      </c>
    </row>
    <row r="22" spans="1:22" x14ac:dyDescent="0.2">
      <c r="A22" s="50"/>
      <c r="B22" s="43" t="e">
        <f t="shared" si="16"/>
        <v>#N/A</v>
      </c>
      <c r="C22" s="43" t="e">
        <f>VLOOKUP(A22,'APPENDIX A'!$A$2:'APPENDIX A'!$E$524,3,0)</f>
        <v>#N/A</v>
      </c>
      <c r="D22" s="43" t="e">
        <f>VLOOKUP(A22,'APPENDIX A'!$A$2:'APPENDIX A'!$E$524,2,0)</f>
        <v>#N/A</v>
      </c>
      <c r="E22" s="43" t="e">
        <f t="shared" si="17"/>
        <v>#N/A</v>
      </c>
      <c r="F22" s="43" t="e">
        <f t="shared" si="18"/>
        <v>#N/A</v>
      </c>
      <c r="G22" s="43" t="e">
        <f>VLOOKUP(A22,'APPENDIX A'!$A$2:'APPENDIX A'!$E$524,5,0)</f>
        <v>#N/A</v>
      </c>
      <c r="H22" s="43" t="e">
        <f>VLOOKUP(A22,'APPENDIX A'!$A$2:'APPENDIX A'!$E$524,4,0)</f>
        <v>#N/A</v>
      </c>
      <c r="I22" s="43" t="e">
        <f t="shared" si="19"/>
        <v>#N/A</v>
      </c>
      <c r="J22" s="43" t="e">
        <f t="shared" si="20"/>
        <v>#N/A</v>
      </c>
      <c r="K22" s="44" t="e">
        <f t="shared" si="21"/>
        <v>#N/A</v>
      </c>
      <c r="L22" s="44" t="e">
        <f t="shared" si="22"/>
        <v>#N/A</v>
      </c>
      <c r="M22" s="45" t="e">
        <f>VLOOKUP(A22,'APPENDIX C'!$A$2:'APPENDIX C'!$B$486,2,0)</f>
        <v>#N/A</v>
      </c>
      <c r="N22" s="46">
        <f t="shared" si="23"/>
        <v>0</v>
      </c>
      <c r="O22" s="46">
        <f t="shared" si="24"/>
        <v>0</v>
      </c>
      <c r="P22" s="46">
        <f t="shared" si="25"/>
        <v>0</v>
      </c>
      <c r="Q22" s="46">
        <f t="shared" si="26"/>
        <v>0</v>
      </c>
      <c r="R22" s="46">
        <f t="shared" si="27"/>
        <v>0</v>
      </c>
      <c r="S22" s="46">
        <f t="shared" si="28"/>
        <v>0</v>
      </c>
      <c r="T22" s="46" t="e">
        <f t="shared" si="29"/>
        <v>#N/A</v>
      </c>
      <c r="U22" s="43" t="e">
        <f t="shared" si="30"/>
        <v>#N/A</v>
      </c>
      <c r="V22" s="43" t="e">
        <f t="shared" si="31"/>
        <v>#N/A</v>
      </c>
    </row>
    <row r="23" spans="1:22" x14ac:dyDescent="0.2">
      <c r="A23" s="50"/>
      <c r="B23" s="43" t="e">
        <f t="shared" si="16"/>
        <v>#N/A</v>
      </c>
      <c r="C23" s="43" t="e">
        <f>VLOOKUP(A23,'APPENDIX A'!$A$2:'APPENDIX A'!$E$524,3,0)</f>
        <v>#N/A</v>
      </c>
      <c r="D23" s="43" t="e">
        <f>VLOOKUP(A23,'APPENDIX A'!$A$2:'APPENDIX A'!$E$524,2,0)</f>
        <v>#N/A</v>
      </c>
      <c r="E23" s="43" t="e">
        <f t="shared" si="17"/>
        <v>#N/A</v>
      </c>
      <c r="F23" s="43" t="e">
        <f t="shared" si="18"/>
        <v>#N/A</v>
      </c>
      <c r="G23" s="43" t="e">
        <f>VLOOKUP(A23,'APPENDIX A'!$A$2:'APPENDIX A'!$E$524,5,0)</f>
        <v>#N/A</v>
      </c>
      <c r="H23" s="43" t="e">
        <f>VLOOKUP(A23,'APPENDIX A'!$A$2:'APPENDIX A'!$E$524,4,0)</f>
        <v>#N/A</v>
      </c>
      <c r="I23" s="43" t="e">
        <f t="shared" si="19"/>
        <v>#N/A</v>
      </c>
      <c r="J23" s="43" t="e">
        <f t="shared" si="20"/>
        <v>#N/A</v>
      </c>
      <c r="K23" s="44" t="e">
        <f t="shared" si="21"/>
        <v>#N/A</v>
      </c>
      <c r="L23" s="44" t="e">
        <f t="shared" si="22"/>
        <v>#N/A</v>
      </c>
      <c r="M23" s="45" t="e">
        <f>VLOOKUP(A23,'APPENDIX C'!$A$2:'APPENDIX C'!$B$486,2,0)</f>
        <v>#N/A</v>
      </c>
      <c r="N23" s="46">
        <f t="shared" si="23"/>
        <v>0</v>
      </c>
      <c r="O23" s="46">
        <f t="shared" si="24"/>
        <v>0</v>
      </c>
      <c r="P23" s="46">
        <f t="shared" si="25"/>
        <v>0</v>
      </c>
      <c r="Q23" s="46">
        <f t="shared" si="26"/>
        <v>0</v>
      </c>
      <c r="R23" s="46">
        <f t="shared" si="27"/>
        <v>0</v>
      </c>
      <c r="S23" s="46">
        <f t="shared" si="28"/>
        <v>0</v>
      </c>
      <c r="T23" s="46" t="e">
        <f t="shared" si="29"/>
        <v>#N/A</v>
      </c>
      <c r="U23" s="43" t="e">
        <f t="shared" si="30"/>
        <v>#N/A</v>
      </c>
      <c r="V23" s="43" t="e">
        <f t="shared" si="31"/>
        <v>#N/A</v>
      </c>
    </row>
    <row r="24" spans="1:22" x14ac:dyDescent="0.2">
      <c r="A24" s="50"/>
      <c r="B24" s="43" t="e">
        <f t="shared" si="16"/>
        <v>#N/A</v>
      </c>
      <c r="C24" s="43" t="e">
        <f>VLOOKUP(A24,'APPENDIX A'!$A$2:'APPENDIX A'!$E$524,3,0)</f>
        <v>#N/A</v>
      </c>
      <c r="D24" s="43" t="e">
        <f>VLOOKUP(A24,'APPENDIX A'!$A$2:'APPENDIX A'!$E$524,2,0)</f>
        <v>#N/A</v>
      </c>
      <c r="E24" s="43" t="e">
        <f t="shared" si="17"/>
        <v>#N/A</v>
      </c>
      <c r="F24" s="43" t="e">
        <f t="shared" si="18"/>
        <v>#N/A</v>
      </c>
      <c r="G24" s="43" t="e">
        <f>VLOOKUP(A24,'APPENDIX A'!$A$2:'APPENDIX A'!$E$524,5,0)</f>
        <v>#N/A</v>
      </c>
      <c r="H24" s="43" t="e">
        <f>VLOOKUP(A24,'APPENDIX A'!$A$2:'APPENDIX A'!$E$524,4,0)</f>
        <v>#N/A</v>
      </c>
      <c r="I24" s="43" t="e">
        <f t="shared" si="19"/>
        <v>#N/A</v>
      </c>
      <c r="J24" s="43" t="e">
        <f t="shared" si="20"/>
        <v>#N/A</v>
      </c>
      <c r="K24" s="44" t="e">
        <f t="shared" si="21"/>
        <v>#N/A</v>
      </c>
      <c r="L24" s="44" t="e">
        <f t="shared" si="22"/>
        <v>#N/A</v>
      </c>
      <c r="M24" s="45" t="e">
        <f>VLOOKUP(A24,'APPENDIX C'!$A$2:'APPENDIX C'!$B$486,2,0)</f>
        <v>#N/A</v>
      </c>
      <c r="N24" s="46">
        <f t="shared" si="23"/>
        <v>0</v>
      </c>
      <c r="O24" s="46">
        <f t="shared" si="24"/>
        <v>0</v>
      </c>
      <c r="P24" s="46">
        <f t="shared" si="25"/>
        <v>0</v>
      </c>
      <c r="Q24" s="46">
        <f t="shared" si="26"/>
        <v>0</v>
      </c>
      <c r="R24" s="46">
        <f t="shared" si="27"/>
        <v>0</v>
      </c>
      <c r="S24" s="46">
        <f t="shared" si="28"/>
        <v>0</v>
      </c>
      <c r="T24" s="46" t="e">
        <f t="shared" si="29"/>
        <v>#N/A</v>
      </c>
      <c r="U24" s="43" t="e">
        <f t="shared" si="30"/>
        <v>#N/A</v>
      </c>
      <c r="V24" s="43" t="e">
        <f t="shared" si="31"/>
        <v>#N/A</v>
      </c>
    </row>
    <row r="25" spans="1:22" x14ac:dyDescent="0.2">
      <c r="A25" s="50"/>
      <c r="B25" s="43" t="e">
        <f t="shared" si="16"/>
        <v>#N/A</v>
      </c>
      <c r="C25" s="43" t="e">
        <f>VLOOKUP(A25,'APPENDIX A'!$A$2:'APPENDIX A'!$E$524,3,0)</f>
        <v>#N/A</v>
      </c>
      <c r="D25" s="43" t="e">
        <f>VLOOKUP(A25,'APPENDIX A'!$A$2:'APPENDIX A'!$E$524,2,0)</f>
        <v>#N/A</v>
      </c>
      <c r="E25" s="43" t="e">
        <f t="shared" si="17"/>
        <v>#N/A</v>
      </c>
      <c r="F25" s="43" t="e">
        <f t="shared" si="18"/>
        <v>#N/A</v>
      </c>
      <c r="G25" s="43" t="e">
        <f>VLOOKUP(A25,'APPENDIX A'!$A$2:'APPENDIX A'!$E$524,5,0)</f>
        <v>#N/A</v>
      </c>
      <c r="H25" s="43" t="e">
        <f>VLOOKUP(A25,'APPENDIX A'!$A$2:'APPENDIX A'!$E$524,4,0)</f>
        <v>#N/A</v>
      </c>
      <c r="I25" s="43" t="e">
        <f t="shared" si="19"/>
        <v>#N/A</v>
      </c>
      <c r="J25" s="43" t="e">
        <f t="shared" si="20"/>
        <v>#N/A</v>
      </c>
      <c r="K25" s="44" t="e">
        <f t="shared" si="21"/>
        <v>#N/A</v>
      </c>
      <c r="L25" s="44" t="e">
        <f t="shared" si="22"/>
        <v>#N/A</v>
      </c>
      <c r="M25" s="45" t="e">
        <f>VLOOKUP(A25,'APPENDIX C'!$A$2:'APPENDIX C'!$B$486,2,0)</f>
        <v>#N/A</v>
      </c>
      <c r="N25" s="46">
        <f t="shared" si="23"/>
        <v>0</v>
      </c>
      <c r="O25" s="46">
        <f t="shared" si="24"/>
        <v>0</v>
      </c>
      <c r="P25" s="46">
        <f t="shared" si="25"/>
        <v>0</v>
      </c>
      <c r="Q25" s="46">
        <f t="shared" si="26"/>
        <v>0</v>
      </c>
      <c r="R25" s="46">
        <f t="shared" si="27"/>
        <v>0</v>
      </c>
      <c r="S25" s="46">
        <f t="shared" si="28"/>
        <v>0</v>
      </c>
      <c r="T25" s="46" t="e">
        <f t="shared" si="29"/>
        <v>#N/A</v>
      </c>
      <c r="U25" s="43" t="e">
        <f t="shared" si="30"/>
        <v>#N/A</v>
      </c>
      <c r="V25" s="43" t="e">
        <f t="shared" si="31"/>
        <v>#N/A</v>
      </c>
    </row>
    <row r="26" spans="1:22" x14ac:dyDescent="0.2">
      <c r="A26" s="50"/>
      <c r="B26" s="43" t="e">
        <f t="shared" si="16"/>
        <v>#N/A</v>
      </c>
      <c r="C26" s="43" t="e">
        <f>VLOOKUP(A26,'APPENDIX A'!$A$2:'APPENDIX A'!$E$524,3,0)</f>
        <v>#N/A</v>
      </c>
      <c r="D26" s="43" t="e">
        <f>VLOOKUP(A26,'APPENDIX A'!$A$2:'APPENDIX A'!$E$524,2,0)</f>
        <v>#N/A</v>
      </c>
      <c r="E26" s="43" t="e">
        <f t="shared" si="17"/>
        <v>#N/A</v>
      </c>
      <c r="F26" s="43" t="e">
        <f t="shared" si="18"/>
        <v>#N/A</v>
      </c>
      <c r="G26" s="43" t="e">
        <f>VLOOKUP(A26,'APPENDIX A'!$A$2:'APPENDIX A'!$E$524,5,0)</f>
        <v>#N/A</v>
      </c>
      <c r="H26" s="43" t="e">
        <f>VLOOKUP(A26,'APPENDIX A'!$A$2:'APPENDIX A'!$E$524,4,0)</f>
        <v>#N/A</v>
      </c>
      <c r="I26" s="43" t="e">
        <f t="shared" si="19"/>
        <v>#N/A</v>
      </c>
      <c r="J26" s="43" t="e">
        <f t="shared" si="20"/>
        <v>#N/A</v>
      </c>
      <c r="K26" s="44" t="e">
        <f t="shared" si="21"/>
        <v>#N/A</v>
      </c>
      <c r="L26" s="44" t="e">
        <f t="shared" si="22"/>
        <v>#N/A</v>
      </c>
      <c r="M26" s="45" t="e">
        <f>VLOOKUP(A26,'APPENDIX C'!$A$2:'APPENDIX C'!$B$486,2,0)</f>
        <v>#N/A</v>
      </c>
      <c r="N26" s="46">
        <f t="shared" si="23"/>
        <v>0</v>
      </c>
      <c r="O26" s="46">
        <f t="shared" si="24"/>
        <v>0</v>
      </c>
      <c r="P26" s="46">
        <f t="shared" si="25"/>
        <v>0</v>
      </c>
      <c r="Q26" s="46">
        <f t="shared" si="26"/>
        <v>0</v>
      </c>
      <c r="R26" s="46">
        <f t="shared" si="27"/>
        <v>0</v>
      </c>
      <c r="S26" s="46">
        <f t="shared" si="28"/>
        <v>0</v>
      </c>
      <c r="T26" s="46" t="e">
        <f t="shared" si="29"/>
        <v>#N/A</v>
      </c>
      <c r="U26" s="43" t="e">
        <f t="shared" si="30"/>
        <v>#N/A</v>
      </c>
      <c r="V26" s="43" t="e">
        <f t="shared" si="31"/>
        <v>#N/A</v>
      </c>
    </row>
    <row r="27" spans="1:22" x14ac:dyDescent="0.2">
      <c r="A27" s="50"/>
      <c r="B27" s="43" t="e">
        <f t="shared" si="16"/>
        <v>#N/A</v>
      </c>
      <c r="C27" s="43" t="e">
        <f>VLOOKUP(A27,'APPENDIX A'!$A$2:'APPENDIX A'!$E$524,3,0)</f>
        <v>#N/A</v>
      </c>
      <c r="D27" s="43" t="e">
        <f>VLOOKUP(A27,'APPENDIX A'!$A$2:'APPENDIX A'!$E$524,2,0)</f>
        <v>#N/A</v>
      </c>
      <c r="E27" s="43" t="e">
        <f t="shared" si="17"/>
        <v>#N/A</v>
      </c>
      <c r="F27" s="43" t="e">
        <f t="shared" si="18"/>
        <v>#N/A</v>
      </c>
      <c r="G27" s="43" t="e">
        <f>VLOOKUP(A27,'APPENDIX A'!$A$2:'APPENDIX A'!$E$524,5,0)</f>
        <v>#N/A</v>
      </c>
      <c r="H27" s="43" t="e">
        <f>VLOOKUP(A27,'APPENDIX A'!$A$2:'APPENDIX A'!$E$524,4,0)</f>
        <v>#N/A</v>
      </c>
      <c r="I27" s="43" t="e">
        <f t="shared" si="19"/>
        <v>#N/A</v>
      </c>
      <c r="J27" s="43" t="e">
        <f t="shared" si="20"/>
        <v>#N/A</v>
      </c>
      <c r="K27" s="44" t="e">
        <f t="shared" si="21"/>
        <v>#N/A</v>
      </c>
      <c r="L27" s="44" t="e">
        <f t="shared" si="22"/>
        <v>#N/A</v>
      </c>
      <c r="M27" s="45" t="e">
        <f>VLOOKUP(A27,'APPENDIX C'!$A$2:'APPENDIX C'!$B$486,2,0)</f>
        <v>#N/A</v>
      </c>
      <c r="N27" s="46">
        <f t="shared" si="23"/>
        <v>0</v>
      </c>
      <c r="O27" s="46">
        <f t="shared" si="24"/>
        <v>0</v>
      </c>
      <c r="P27" s="46">
        <f t="shared" si="25"/>
        <v>0</v>
      </c>
      <c r="Q27" s="46">
        <f t="shared" si="26"/>
        <v>0</v>
      </c>
      <c r="R27" s="46">
        <f t="shared" si="27"/>
        <v>0</v>
      </c>
      <c r="S27" s="46">
        <f t="shared" si="28"/>
        <v>0</v>
      </c>
      <c r="T27" s="46" t="e">
        <f t="shared" si="29"/>
        <v>#N/A</v>
      </c>
      <c r="U27" s="43" t="e">
        <f t="shared" si="30"/>
        <v>#N/A</v>
      </c>
      <c r="V27" s="43" t="e">
        <f t="shared" si="31"/>
        <v>#N/A</v>
      </c>
    </row>
    <row r="28" spans="1:22" x14ac:dyDescent="0.2">
      <c r="A28" s="50"/>
      <c r="B28" s="43" t="e">
        <f t="shared" ref="B28:B33" si="32">IF(F28=0, IF(J28=0,"NONE","GIANO-B"),IF(J28=0,"HARPS-N","GIARPS"))</f>
        <v>#N/A</v>
      </c>
      <c r="C28" s="43" t="e">
        <f>VLOOKUP(A28,'APPENDIX A'!$A$2:'APPENDIX A'!$E$524,3,0)</f>
        <v>#N/A</v>
      </c>
      <c r="D28" s="43" t="e">
        <f>VLOOKUP(A28,'APPENDIX A'!$A$2:'APPENDIX A'!$E$524,2,0)</f>
        <v>#N/A</v>
      </c>
      <c r="E28" s="43" t="e">
        <f t="shared" ref="E28:E33" si="33">IF(C28=0, 0,IF(D28=0,0,120+167+D28*(C28+37)))</f>
        <v>#N/A</v>
      </c>
      <c r="F28" s="43" t="e">
        <f t="shared" ref="F28:F33" si="34">E28/3600</f>
        <v>#N/A</v>
      </c>
      <c r="G28" s="43" t="e">
        <f>VLOOKUP(A28,'APPENDIX A'!$A$2:'APPENDIX A'!$E$524,5,0)</f>
        <v>#N/A</v>
      </c>
      <c r="H28" s="43" t="e">
        <f>VLOOKUP(A28,'APPENDIX A'!$A$2:'APPENDIX A'!$E$524,4,0)</f>
        <v>#N/A</v>
      </c>
      <c r="I28" s="43" t="e">
        <f t="shared" ref="I28:I33" si="35">H28*(180+2*G28)</f>
        <v>#N/A</v>
      </c>
      <c r="J28" s="43" t="e">
        <f t="shared" ref="J28:J33" si="36">I28/3600</f>
        <v>#N/A</v>
      </c>
      <c r="K28" s="44" t="e">
        <f t="shared" ref="K28:K33" si="37">L27</f>
        <v>#N/A</v>
      </c>
      <c r="L28" s="44" t="e">
        <f t="shared" ref="L28:L33" si="38">TIME(U28,V28,0)</f>
        <v>#N/A</v>
      </c>
      <c r="M28" s="45" t="e">
        <f>VLOOKUP(A28,'APPENDIX C'!$A$2:'APPENDIX C'!$B$486,2,0)</f>
        <v>#N/A</v>
      </c>
      <c r="N28" s="46">
        <f t="shared" ref="N28:N33" si="39">IF(MID(A28,1,2)="MP",0,IF(MID(A28,1,1)="M",F28,IF(A28="GATO01",F28/4,0)))</f>
        <v>0</v>
      </c>
      <c r="O28" s="46">
        <f t="shared" ref="O28:O33" si="40">IF(MID(A28,1,2)="KP",F28,IF(A28="GATO01",(F28)/4,0))</f>
        <v>0</v>
      </c>
      <c r="P28" s="46">
        <f t="shared" ref="P28:P33" si="41">IF(MID(A28,1,2)="SC",MAX(F28,J28),0)</f>
        <v>0</v>
      </c>
      <c r="Q28" s="46">
        <f t="shared" ref="Q28:Q33" si="42">IF(MID(A28,1,2)="YO",MAX(F28,J28),0)</f>
        <v>0</v>
      </c>
      <c r="R28" s="46">
        <f t="shared" ref="R28:R33" si="43">IF(MID(A28,1,2)="AT",MAX(F28,J28),0)</f>
        <v>0</v>
      </c>
      <c r="S28" s="46">
        <f t="shared" ref="S28:S33" si="44">IF(MID(A28,1,2)="GT",F28,0)</f>
        <v>0</v>
      </c>
      <c r="T28" s="46" t="e">
        <f t="shared" ref="T28:T33" si="45">IF(F28&lt;J28,HOUR(K28)+(MINUTE(K28)+(I28)/60)/60,HOUR(K28)+(MINUTE(K28)+(E28)/60)/60)</f>
        <v>#N/A</v>
      </c>
      <c r="U28" s="43" t="e">
        <f t="shared" ref="U28:U33" si="46">INT(T28)</f>
        <v>#N/A</v>
      </c>
      <c r="V28" s="43" t="e">
        <f t="shared" ref="V28:V33" si="47">ROUND(((T28-U28)*60),0)</f>
        <v>#N/A</v>
      </c>
    </row>
    <row r="29" spans="1:22" x14ac:dyDescent="0.2">
      <c r="A29" s="49"/>
      <c r="B29" s="43" t="e">
        <f t="shared" si="32"/>
        <v>#N/A</v>
      </c>
      <c r="C29" s="43" t="e">
        <f>VLOOKUP(A29,'APPENDIX A'!$A$2:'APPENDIX A'!$E$524,3,0)</f>
        <v>#N/A</v>
      </c>
      <c r="D29" s="43" t="e">
        <f>VLOOKUP(A29,'APPENDIX A'!$A$2:'APPENDIX A'!$E$524,2,0)</f>
        <v>#N/A</v>
      </c>
      <c r="E29" s="43" t="e">
        <f t="shared" si="33"/>
        <v>#N/A</v>
      </c>
      <c r="F29" s="43" t="e">
        <f t="shared" si="34"/>
        <v>#N/A</v>
      </c>
      <c r="G29" s="43" t="e">
        <f>VLOOKUP(A29,'APPENDIX A'!$A$2:'APPENDIX A'!$E$524,5,0)</f>
        <v>#N/A</v>
      </c>
      <c r="H29" s="43" t="e">
        <f>VLOOKUP(A29,'APPENDIX A'!$A$2:'APPENDIX A'!$E$524,4,0)</f>
        <v>#N/A</v>
      </c>
      <c r="I29" s="43" t="e">
        <f t="shared" si="35"/>
        <v>#N/A</v>
      </c>
      <c r="J29" s="43" t="e">
        <f t="shared" si="36"/>
        <v>#N/A</v>
      </c>
      <c r="K29" s="44" t="e">
        <f t="shared" si="37"/>
        <v>#N/A</v>
      </c>
      <c r="L29" s="44" t="e">
        <f t="shared" si="38"/>
        <v>#N/A</v>
      </c>
      <c r="M29" s="45" t="e">
        <f>VLOOKUP(A29,'APPENDIX C'!$A$2:'APPENDIX C'!$B$486,2,0)</f>
        <v>#N/A</v>
      </c>
      <c r="N29" s="46">
        <f t="shared" si="39"/>
        <v>0</v>
      </c>
      <c r="O29" s="46">
        <f t="shared" si="40"/>
        <v>0</v>
      </c>
      <c r="P29" s="46">
        <f t="shared" si="41"/>
        <v>0</v>
      </c>
      <c r="Q29" s="46">
        <f t="shared" si="42"/>
        <v>0</v>
      </c>
      <c r="R29" s="46">
        <f t="shared" si="43"/>
        <v>0</v>
      </c>
      <c r="S29" s="46">
        <f t="shared" si="44"/>
        <v>0</v>
      </c>
      <c r="T29" s="46" t="e">
        <f t="shared" si="45"/>
        <v>#N/A</v>
      </c>
      <c r="U29" s="43" t="e">
        <f t="shared" si="46"/>
        <v>#N/A</v>
      </c>
      <c r="V29" s="43" t="e">
        <f t="shared" si="47"/>
        <v>#N/A</v>
      </c>
    </row>
    <row r="30" spans="1:22" x14ac:dyDescent="0.2">
      <c r="A30" s="49"/>
      <c r="B30" s="43" t="e">
        <f t="shared" si="32"/>
        <v>#N/A</v>
      </c>
      <c r="C30" s="43" t="e">
        <f>VLOOKUP(A30,'APPENDIX A'!$A$2:'APPENDIX A'!$E$524,3,0)</f>
        <v>#N/A</v>
      </c>
      <c r="D30" s="43" t="e">
        <f>VLOOKUP(A30,'APPENDIX A'!$A$2:'APPENDIX A'!$E$524,2,0)</f>
        <v>#N/A</v>
      </c>
      <c r="E30" s="43" t="e">
        <f t="shared" si="33"/>
        <v>#N/A</v>
      </c>
      <c r="F30" s="43" t="e">
        <f t="shared" si="34"/>
        <v>#N/A</v>
      </c>
      <c r="G30" s="43" t="e">
        <f>VLOOKUP(A30,'APPENDIX A'!$A$2:'APPENDIX A'!$E$524,5,0)</f>
        <v>#N/A</v>
      </c>
      <c r="H30" s="43" t="e">
        <f>VLOOKUP(A30,'APPENDIX A'!$A$2:'APPENDIX A'!$E$524,4,0)</f>
        <v>#N/A</v>
      </c>
      <c r="I30" s="43" t="e">
        <f t="shared" si="35"/>
        <v>#N/A</v>
      </c>
      <c r="J30" s="43" t="e">
        <f t="shared" si="36"/>
        <v>#N/A</v>
      </c>
      <c r="K30" s="44" t="e">
        <f t="shared" si="37"/>
        <v>#N/A</v>
      </c>
      <c r="L30" s="44" t="e">
        <f t="shared" si="38"/>
        <v>#N/A</v>
      </c>
      <c r="M30" s="45" t="e">
        <f>VLOOKUP(A30,'APPENDIX C'!$A$2:'APPENDIX C'!$B$486,2,0)</f>
        <v>#N/A</v>
      </c>
      <c r="N30" s="46">
        <f t="shared" si="39"/>
        <v>0</v>
      </c>
      <c r="O30" s="46">
        <f t="shared" si="40"/>
        <v>0</v>
      </c>
      <c r="P30" s="46">
        <f t="shared" si="41"/>
        <v>0</v>
      </c>
      <c r="Q30" s="46">
        <f t="shared" si="42"/>
        <v>0</v>
      </c>
      <c r="R30" s="46">
        <f t="shared" si="43"/>
        <v>0</v>
      </c>
      <c r="S30" s="46">
        <f t="shared" si="44"/>
        <v>0</v>
      </c>
      <c r="T30" s="46" t="e">
        <f t="shared" si="45"/>
        <v>#N/A</v>
      </c>
      <c r="U30" s="43" t="e">
        <f t="shared" si="46"/>
        <v>#N/A</v>
      </c>
      <c r="V30" s="43" t="e">
        <f t="shared" si="47"/>
        <v>#N/A</v>
      </c>
    </row>
    <row r="31" spans="1:22" x14ac:dyDescent="0.2">
      <c r="A31" s="49"/>
      <c r="B31" s="43" t="e">
        <f t="shared" si="32"/>
        <v>#N/A</v>
      </c>
      <c r="C31" s="43" t="e">
        <f>VLOOKUP(A31,'APPENDIX A'!$A$2:'APPENDIX A'!$E$524,3,0)</f>
        <v>#N/A</v>
      </c>
      <c r="D31" s="43" t="e">
        <f>VLOOKUP(A31,'APPENDIX A'!$A$2:'APPENDIX A'!$E$524,2,0)</f>
        <v>#N/A</v>
      </c>
      <c r="E31" s="43" t="e">
        <f t="shared" si="33"/>
        <v>#N/A</v>
      </c>
      <c r="F31" s="43" t="e">
        <f t="shared" si="34"/>
        <v>#N/A</v>
      </c>
      <c r="G31" s="43" t="e">
        <f>VLOOKUP(A31,'APPENDIX A'!$A$2:'APPENDIX A'!$E$524,5,0)</f>
        <v>#N/A</v>
      </c>
      <c r="H31" s="43" t="e">
        <f>VLOOKUP(A31,'APPENDIX A'!$A$2:'APPENDIX A'!$E$524,4,0)</f>
        <v>#N/A</v>
      </c>
      <c r="I31" s="43" t="e">
        <f t="shared" si="35"/>
        <v>#N/A</v>
      </c>
      <c r="J31" s="43" t="e">
        <f t="shared" si="36"/>
        <v>#N/A</v>
      </c>
      <c r="K31" s="44" t="e">
        <f t="shared" si="37"/>
        <v>#N/A</v>
      </c>
      <c r="L31" s="44" t="e">
        <f t="shared" si="38"/>
        <v>#N/A</v>
      </c>
      <c r="M31" s="45" t="e">
        <f>VLOOKUP(A31,'APPENDIX C'!$A$2:'APPENDIX C'!$B$486,2,0)</f>
        <v>#N/A</v>
      </c>
      <c r="N31" s="46">
        <f t="shared" si="39"/>
        <v>0</v>
      </c>
      <c r="O31" s="46">
        <f t="shared" si="40"/>
        <v>0</v>
      </c>
      <c r="P31" s="46">
        <f t="shared" si="41"/>
        <v>0</v>
      </c>
      <c r="Q31" s="46">
        <f t="shared" si="42"/>
        <v>0</v>
      </c>
      <c r="R31" s="46">
        <f t="shared" si="43"/>
        <v>0</v>
      </c>
      <c r="S31" s="46">
        <f t="shared" si="44"/>
        <v>0</v>
      </c>
      <c r="T31" s="46" t="e">
        <f t="shared" si="45"/>
        <v>#N/A</v>
      </c>
      <c r="U31" s="43" t="e">
        <f t="shared" si="46"/>
        <v>#N/A</v>
      </c>
      <c r="V31" s="43" t="e">
        <f t="shared" si="47"/>
        <v>#N/A</v>
      </c>
    </row>
    <row r="32" spans="1:22" x14ac:dyDescent="0.2">
      <c r="A32" s="49"/>
      <c r="B32" s="43" t="e">
        <f t="shared" si="32"/>
        <v>#N/A</v>
      </c>
      <c r="C32" s="43" t="e">
        <f>VLOOKUP(A32,'APPENDIX A'!$A$2:'APPENDIX A'!$E$524,3,0)</f>
        <v>#N/A</v>
      </c>
      <c r="D32" s="43" t="e">
        <f>VLOOKUP(A32,'APPENDIX A'!$A$2:'APPENDIX A'!$E$524,2,0)</f>
        <v>#N/A</v>
      </c>
      <c r="E32" s="43" t="e">
        <f t="shared" si="33"/>
        <v>#N/A</v>
      </c>
      <c r="F32" s="43" t="e">
        <f t="shared" si="34"/>
        <v>#N/A</v>
      </c>
      <c r="G32" s="43" t="e">
        <f>VLOOKUP(A32,'APPENDIX A'!$A$2:'APPENDIX A'!$E$524,5,0)</f>
        <v>#N/A</v>
      </c>
      <c r="H32" s="43" t="e">
        <f>VLOOKUP(A32,'APPENDIX A'!$A$2:'APPENDIX A'!$E$524,4,0)</f>
        <v>#N/A</v>
      </c>
      <c r="I32" s="43" t="e">
        <f t="shared" si="35"/>
        <v>#N/A</v>
      </c>
      <c r="J32" s="43" t="e">
        <f t="shared" si="36"/>
        <v>#N/A</v>
      </c>
      <c r="K32" s="44" t="e">
        <f t="shared" si="37"/>
        <v>#N/A</v>
      </c>
      <c r="L32" s="44" t="e">
        <f t="shared" si="38"/>
        <v>#N/A</v>
      </c>
      <c r="M32" s="45" t="e">
        <f>VLOOKUP(A32,'APPENDIX C'!$A$2:'APPENDIX C'!$B$486,2,0)</f>
        <v>#N/A</v>
      </c>
      <c r="N32" s="46">
        <f t="shared" si="39"/>
        <v>0</v>
      </c>
      <c r="O32" s="46">
        <f t="shared" si="40"/>
        <v>0</v>
      </c>
      <c r="P32" s="46">
        <f t="shared" si="41"/>
        <v>0</v>
      </c>
      <c r="Q32" s="46">
        <f t="shared" si="42"/>
        <v>0</v>
      </c>
      <c r="R32" s="46">
        <f t="shared" si="43"/>
        <v>0</v>
      </c>
      <c r="S32" s="46">
        <f t="shared" si="44"/>
        <v>0</v>
      </c>
      <c r="T32" s="46" t="e">
        <f t="shared" si="45"/>
        <v>#N/A</v>
      </c>
      <c r="U32" s="43" t="e">
        <f t="shared" si="46"/>
        <v>#N/A</v>
      </c>
      <c r="V32" s="43" t="e">
        <f t="shared" si="47"/>
        <v>#N/A</v>
      </c>
    </row>
    <row r="33" spans="1:22" x14ac:dyDescent="0.2">
      <c r="A33" s="50"/>
      <c r="B33" s="43" t="e">
        <f t="shared" si="32"/>
        <v>#N/A</v>
      </c>
      <c r="C33" s="43" t="e">
        <f>VLOOKUP(A33,'APPENDIX A'!$A$2:'APPENDIX A'!$E$524,3,0)</f>
        <v>#N/A</v>
      </c>
      <c r="D33" s="43" t="e">
        <f>VLOOKUP(A33,'APPENDIX A'!$A$2:'APPENDIX A'!$E$524,2,0)</f>
        <v>#N/A</v>
      </c>
      <c r="E33" s="43" t="e">
        <f t="shared" si="33"/>
        <v>#N/A</v>
      </c>
      <c r="F33" s="43" t="e">
        <f t="shared" si="34"/>
        <v>#N/A</v>
      </c>
      <c r="G33" s="43" t="e">
        <f>VLOOKUP(A33,'APPENDIX A'!$A$2:'APPENDIX A'!$E$524,5,0)</f>
        <v>#N/A</v>
      </c>
      <c r="H33" s="43" t="e">
        <f>VLOOKUP(A33,'APPENDIX A'!$A$2:'APPENDIX A'!$E$524,4,0)</f>
        <v>#N/A</v>
      </c>
      <c r="I33" s="43" t="e">
        <f t="shared" si="35"/>
        <v>#N/A</v>
      </c>
      <c r="J33" s="43" t="e">
        <f t="shared" si="36"/>
        <v>#N/A</v>
      </c>
      <c r="K33" s="44" t="e">
        <f t="shared" si="37"/>
        <v>#N/A</v>
      </c>
      <c r="L33" s="44" t="e">
        <f t="shared" si="38"/>
        <v>#N/A</v>
      </c>
      <c r="M33" s="45" t="e">
        <f>VLOOKUP(A33,'APPENDIX C'!$A$2:'APPENDIX C'!$B$486,2,0)</f>
        <v>#N/A</v>
      </c>
      <c r="N33" s="46">
        <f t="shared" si="39"/>
        <v>0</v>
      </c>
      <c r="O33" s="46">
        <f t="shared" si="40"/>
        <v>0</v>
      </c>
      <c r="P33" s="46">
        <f t="shared" si="41"/>
        <v>0</v>
      </c>
      <c r="Q33" s="46">
        <f t="shared" si="42"/>
        <v>0</v>
      </c>
      <c r="R33" s="46">
        <f t="shared" si="43"/>
        <v>0</v>
      </c>
      <c r="S33" s="46">
        <f t="shared" si="44"/>
        <v>0</v>
      </c>
      <c r="T33" s="46" t="e">
        <f t="shared" si="45"/>
        <v>#N/A</v>
      </c>
      <c r="U33" s="43" t="e">
        <f t="shared" si="46"/>
        <v>#N/A</v>
      </c>
      <c r="V33" s="43" t="e">
        <f t="shared" si="47"/>
        <v>#N/A</v>
      </c>
    </row>
    <row r="34" spans="1:22" x14ac:dyDescent="0.2">
      <c r="A34" s="43"/>
      <c r="B34" s="43"/>
      <c r="C34" s="43"/>
      <c r="D34" s="43"/>
      <c r="E34" s="43"/>
      <c r="F34" s="43"/>
      <c r="G34" s="43"/>
      <c r="H34" s="43"/>
      <c r="I34" s="43"/>
      <c r="J34" s="43"/>
    </row>
    <row r="35" spans="1:22" x14ac:dyDescent="0.2">
      <c r="A35" s="43"/>
      <c r="B35" s="43"/>
      <c r="C35" s="43"/>
      <c r="D35" s="43"/>
      <c r="E35" s="43"/>
      <c r="F35" s="43"/>
      <c r="G35" s="43"/>
      <c r="H35" s="43"/>
      <c r="I35" s="43"/>
      <c r="J35" s="43"/>
      <c r="M35" s="37" t="s">
        <v>113</v>
      </c>
      <c r="N35" s="46">
        <f t="shared" ref="N35:S35" si="48">SUM(N2:N33)</f>
        <v>0</v>
      </c>
      <c r="O35" s="46">
        <f t="shared" si="48"/>
        <v>0</v>
      </c>
      <c r="P35" s="46">
        <f t="shared" si="48"/>
        <v>0</v>
      </c>
      <c r="Q35" s="46">
        <f t="shared" si="48"/>
        <v>0</v>
      </c>
      <c r="R35" s="46">
        <f t="shared" si="48"/>
        <v>0</v>
      </c>
      <c r="S35" s="46">
        <f t="shared" si="48"/>
        <v>0</v>
      </c>
    </row>
    <row r="36" spans="1:22" x14ac:dyDescent="0.2">
      <c r="A36" s="43"/>
      <c r="B36" s="43"/>
      <c r="C36" s="43"/>
      <c r="D36" s="43"/>
      <c r="E36" s="43"/>
      <c r="F36" s="43"/>
      <c r="G36" s="43"/>
      <c r="H36" s="43"/>
      <c r="I36" s="43"/>
      <c r="J36" s="43"/>
    </row>
    <row r="37" spans="1:22" x14ac:dyDescent="0.2">
      <c r="A37" s="43"/>
      <c r="B37" s="43"/>
      <c r="C37" s="43"/>
      <c r="D37" s="43"/>
      <c r="E37" s="43"/>
      <c r="F37" s="43"/>
      <c r="G37" s="43"/>
      <c r="H37" s="43"/>
      <c r="I37" s="43"/>
      <c r="J37" s="43"/>
    </row>
    <row r="38" spans="1:22" x14ac:dyDescent="0.2">
      <c r="A38" s="43"/>
      <c r="B38" s="43"/>
      <c r="C38" s="43"/>
      <c r="D38" s="43"/>
      <c r="E38" s="43"/>
      <c r="F38" s="43"/>
      <c r="G38" s="43"/>
      <c r="H38" s="43"/>
      <c r="I38" s="43"/>
      <c r="J38" s="43"/>
    </row>
    <row r="39" spans="1:22" x14ac:dyDescent="0.2">
      <c r="A39" s="43"/>
      <c r="B39" s="43"/>
      <c r="C39" s="43"/>
      <c r="D39" s="43"/>
      <c r="E39" s="43"/>
      <c r="F39" s="43"/>
      <c r="G39" s="43"/>
      <c r="H39" s="43"/>
      <c r="I39" s="43"/>
      <c r="J39" s="43"/>
    </row>
    <row r="40" spans="1:22" x14ac:dyDescent="0.2">
      <c r="A40" s="43"/>
      <c r="B40" s="43"/>
      <c r="C40" s="43"/>
      <c r="D40" s="43"/>
      <c r="E40" s="43"/>
      <c r="F40" s="43"/>
      <c r="G40" s="43"/>
      <c r="H40" s="43"/>
      <c r="I40" s="43"/>
      <c r="J40" s="43"/>
    </row>
    <row r="41" spans="1:22" x14ac:dyDescent="0.2">
      <c r="A41" s="43"/>
      <c r="B41" s="43"/>
      <c r="C41" s="43"/>
      <c r="D41" s="43"/>
      <c r="E41" s="43"/>
      <c r="F41" s="43"/>
      <c r="G41" s="43"/>
      <c r="H41" s="43"/>
      <c r="I41" s="43"/>
      <c r="J41" s="43"/>
    </row>
    <row r="42" spans="1:22" x14ac:dyDescent="0.2">
      <c r="A42" s="43"/>
      <c r="B42" s="43"/>
      <c r="C42" s="43"/>
      <c r="D42" s="43"/>
      <c r="E42" s="43"/>
      <c r="F42" s="43"/>
      <c r="G42" s="43"/>
      <c r="H42" s="43"/>
      <c r="I42" s="43"/>
      <c r="J42" s="43"/>
    </row>
    <row r="43" spans="1:22" x14ac:dyDescent="0.2">
      <c r="A43" s="43"/>
      <c r="B43" s="43"/>
      <c r="C43" s="43"/>
      <c r="D43" s="43"/>
      <c r="E43" s="43"/>
      <c r="F43" s="43"/>
      <c r="G43" s="43"/>
      <c r="H43" s="43"/>
      <c r="I43" s="43"/>
      <c r="J43" s="43"/>
    </row>
    <row r="44" spans="1:22" x14ac:dyDescent="0.2">
      <c r="A44" s="43"/>
      <c r="B44" s="43"/>
      <c r="C44" s="43"/>
      <c r="D44" s="43"/>
      <c r="E44" s="43"/>
      <c r="F44" s="43"/>
      <c r="G44" s="43"/>
      <c r="H44" s="43"/>
      <c r="I44" s="43"/>
      <c r="J44" s="43"/>
    </row>
    <row r="45" spans="1:22" x14ac:dyDescent="0.2">
      <c r="A45" s="43"/>
      <c r="B45" s="43"/>
      <c r="C45" s="43"/>
      <c r="D45" s="43"/>
      <c r="E45" s="43"/>
      <c r="F45" s="43"/>
      <c r="G45" s="43"/>
      <c r="H45" s="43"/>
      <c r="I45" s="43"/>
      <c r="J45" s="43"/>
    </row>
    <row r="46" spans="1:22" x14ac:dyDescent="0.2">
      <c r="A46" s="43"/>
      <c r="B46" s="43"/>
      <c r="C46" s="43"/>
      <c r="D46" s="43"/>
      <c r="E46" s="43"/>
      <c r="F46" s="43"/>
      <c r="G46" s="43"/>
      <c r="H46" s="43"/>
      <c r="I46" s="43"/>
      <c r="J46" s="43"/>
    </row>
    <row r="47" spans="1:22" x14ac:dyDescent="0.2">
      <c r="A47" s="43"/>
      <c r="B47" s="43"/>
      <c r="C47" s="43"/>
      <c r="D47" s="43"/>
      <c r="E47" s="43"/>
      <c r="F47" s="43"/>
      <c r="G47" s="43"/>
      <c r="H47" s="43"/>
      <c r="I47" s="43"/>
      <c r="J47" s="43"/>
    </row>
    <row r="48" spans="1:22"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row r="51" spans="1:10" x14ac:dyDescent="0.2">
      <c r="A51" s="43"/>
      <c r="B51" s="43"/>
      <c r="C51" s="43"/>
      <c r="D51" s="43"/>
      <c r="E51" s="43"/>
      <c r="F51" s="43"/>
      <c r="G51" s="43"/>
      <c r="H51" s="43"/>
      <c r="I51" s="43"/>
      <c r="J51" s="43"/>
    </row>
    <row r="52" spans="1:10" x14ac:dyDescent="0.2">
      <c r="A52" s="43"/>
      <c r="B52" s="43"/>
      <c r="C52" s="43"/>
      <c r="D52" s="43"/>
      <c r="E52" s="43"/>
      <c r="F52" s="43"/>
      <c r="G52" s="43"/>
      <c r="H52" s="43"/>
      <c r="I52" s="43"/>
      <c r="J52" s="43"/>
    </row>
    <row r="53" spans="1:10" x14ac:dyDescent="0.2">
      <c r="A53" s="43"/>
      <c r="B53" s="43"/>
      <c r="C53" s="43"/>
      <c r="D53" s="43"/>
      <c r="E53" s="43"/>
      <c r="F53" s="43"/>
      <c r="G53" s="43"/>
      <c r="H53" s="43"/>
      <c r="I53" s="43"/>
      <c r="J53" s="4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9CB8-D45A-854F-B7CA-E385F6FD1D02}">
  <dimension ref="A1:V52"/>
  <sheetViews>
    <sheetView workbookViewId="0">
      <selection activeCell="A2" sqref="A2:A32"/>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ht="17"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ht="17"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2019'!G14</f>
        <v>0.84402777777777782</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29" si="0">IF(F2&lt;J2,HOUR(K2)+(MINUTE(K2)+(I2)/60)/60,HOUR(K2)+(MINUTE(K2)+(E2)/60)/60)</f>
        <v>#N/A</v>
      </c>
      <c r="U2" s="43" t="e">
        <f>INT(T2)</f>
        <v>#N/A</v>
      </c>
      <c r="V2" s="43" t="e">
        <f>ROUND(((T2-U2)*60),0)</f>
        <v>#N/A</v>
      </c>
    </row>
    <row r="3" spans="1:22" ht="17" x14ac:dyDescent="0.2">
      <c r="A3" s="50"/>
      <c r="B3" s="43" t="e">
        <f t="shared" ref="B3:B29" si="1">IF(F3=0, IF(J3=0,"NONE","GIANO-B"),IF(J3=0,"HARPS-N","GIARPS"))</f>
        <v>#N/A</v>
      </c>
      <c r="C3" s="43" t="e">
        <f>VLOOKUP(A3,'APPENDIX A'!$A$2:'APPENDIX A'!$E$524,3,0)</f>
        <v>#N/A</v>
      </c>
      <c r="D3" s="43" t="e">
        <f>VLOOKUP(A3,'APPENDIX A'!$A$2:'APPENDIX A'!$E$524,2,0)</f>
        <v>#N/A</v>
      </c>
      <c r="E3" s="43" t="e">
        <f t="shared" ref="E3:E29" si="2">IF(C3=0, 0,IF(D3=0,0,120+167+D3*(C3+37)))</f>
        <v>#N/A</v>
      </c>
      <c r="F3" s="43" t="e">
        <f t="shared" ref="F3:F29" si="3">E3/3600</f>
        <v>#N/A</v>
      </c>
      <c r="G3" s="43" t="e">
        <f>VLOOKUP(A3,'APPENDIX A'!$A$2:'APPENDIX A'!$E$524,5,0)</f>
        <v>#N/A</v>
      </c>
      <c r="H3" s="43" t="e">
        <f>VLOOKUP(A3,'APPENDIX A'!$A$2:'APPENDIX A'!$E$524,4,0)</f>
        <v>#N/A</v>
      </c>
      <c r="I3" s="43" t="e">
        <f t="shared" ref="I3:I29" si="4">H3*(180+2*G3)</f>
        <v>#N/A</v>
      </c>
      <c r="J3" s="43" t="e">
        <f t="shared" ref="J3:J29" si="5">I3/3600</f>
        <v>#N/A</v>
      </c>
      <c r="K3" s="44" t="e">
        <f>L2</f>
        <v>#N/A</v>
      </c>
      <c r="L3" s="44" t="e">
        <f t="shared" ref="L3:L29" si="6">TIME(U3,V3,0)</f>
        <v>#N/A</v>
      </c>
      <c r="M3" s="45" t="e">
        <f>VLOOKUP(A3,'APPENDIX C'!$A$2:'APPENDIX C'!$B$486,2,0)</f>
        <v>#N/A</v>
      </c>
      <c r="N3" s="46">
        <f t="shared" ref="N3:N29" si="7">IF(MID(A3,1,2)="MP",0,IF(MID(A3,1,1)="M",F3,IF(A3="GATO01",F3/4,0)))</f>
        <v>0</v>
      </c>
      <c r="O3" s="46">
        <f t="shared" ref="O3:O29" si="8">IF(MID(A3,1,2)="KP",F3,IF(A3="GATO01",(F3)/4,0))</f>
        <v>0</v>
      </c>
      <c r="P3" s="46">
        <f t="shared" ref="P3:P29" si="9">IF(MID(A3,1,2)="SC",MAX(F3,J3),0)</f>
        <v>0</v>
      </c>
      <c r="Q3" s="46">
        <f t="shared" ref="Q3:Q29" si="10">IF(MID(A3,1,2)="YO",MAX(F3,J3),0)</f>
        <v>0</v>
      </c>
      <c r="R3" s="46">
        <f t="shared" ref="R3:R29" si="11">IF(MID(A3,1,2)="AT",MAX(F3,J3),0)</f>
        <v>0</v>
      </c>
      <c r="S3" s="46">
        <f t="shared" ref="S3:S29" si="12">IF(MID(A3,1,2)="GT",F3,0)</f>
        <v>0</v>
      </c>
      <c r="T3" s="46" t="e">
        <f t="shared" si="0"/>
        <v>#N/A</v>
      </c>
      <c r="U3" s="43" t="e">
        <f t="shared" ref="U3:U29" si="13">INT(T3)</f>
        <v>#N/A</v>
      </c>
      <c r="V3" s="43" t="e">
        <f t="shared" ref="V3:V29" si="14">ROUND(((T3-U3)*60),0)</f>
        <v>#N/A</v>
      </c>
    </row>
    <row r="4" spans="1:22" ht="17" x14ac:dyDescent="0.2">
      <c r="A4" s="50"/>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29"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ht="17"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ht="17"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ht="17"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ht="17"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ht="17"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ht="17"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ht="17"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ht="17"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ht="17" x14ac:dyDescent="0.2">
      <c r="A13" s="49"/>
      <c r="B13" s="43" t="e">
        <f t="shared" si="1"/>
        <v>#N/A</v>
      </c>
      <c r="C13" s="43" t="e">
        <f>VLOOKUP(A13,'APPENDIX A'!$A$2:'APPENDIX A'!$E$524,3,0)</f>
        <v>#N/A</v>
      </c>
      <c r="D13" s="43" t="e">
        <f>VLOOKUP(A13,'APPENDIX A'!$A$2:'APPENDIX A'!$E$524,2,0)</f>
        <v>#N/A</v>
      </c>
      <c r="E13" s="43" t="e">
        <f t="shared" si="2"/>
        <v>#N/A</v>
      </c>
      <c r="F13" s="43" t="e">
        <f t="shared" si="3"/>
        <v>#N/A</v>
      </c>
      <c r="G13" s="43" t="e">
        <f>VLOOKUP(A13,'APPENDIX A'!$A$2:'APPENDIX A'!$E$524,5,0)</f>
        <v>#N/A</v>
      </c>
      <c r="H13" s="43" t="e">
        <f>VLOOKUP(A13,'APPENDIX A'!$A$2:'APPENDIX A'!$E$524,4,0)</f>
        <v>#N/A</v>
      </c>
      <c r="I13" s="43" t="e">
        <f t="shared" si="4"/>
        <v>#N/A</v>
      </c>
      <c r="J13" s="43" t="e">
        <f t="shared" si="5"/>
        <v>#N/A</v>
      </c>
      <c r="K13" s="44" t="e">
        <f t="shared" si="15"/>
        <v>#N/A</v>
      </c>
      <c r="L13" s="44" t="e">
        <f t="shared" si="6"/>
        <v>#N/A</v>
      </c>
      <c r="M13" s="45" t="e">
        <f>VLOOKUP(A13,'APPENDIX C'!$A$2:'APPENDIX C'!$B$486,2,0)</f>
        <v>#N/A</v>
      </c>
      <c r="N13" s="46">
        <f t="shared" si="7"/>
        <v>0</v>
      </c>
      <c r="O13" s="46">
        <f t="shared" si="8"/>
        <v>0</v>
      </c>
      <c r="P13" s="46">
        <f t="shared" si="9"/>
        <v>0</v>
      </c>
      <c r="Q13" s="46">
        <f t="shared" si="10"/>
        <v>0</v>
      </c>
      <c r="R13" s="46">
        <f t="shared" si="11"/>
        <v>0</v>
      </c>
      <c r="S13" s="46">
        <f t="shared" si="12"/>
        <v>0</v>
      </c>
      <c r="T13" s="46" t="e">
        <f t="shared" si="0"/>
        <v>#N/A</v>
      </c>
      <c r="U13" s="43" t="e">
        <f t="shared" si="13"/>
        <v>#N/A</v>
      </c>
      <c r="V13" s="43" t="e">
        <f t="shared" si="14"/>
        <v>#N/A</v>
      </c>
    </row>
    <row r="14" spans="1:22" ht="17" x14ac:dyDescent="0.2">
      <c r="A14" s="49"/>
      <c r="B14" s="43" t="e">
        <f t="shared" si="1"/>
        <v>#N/A</v>
      </c>
      <c r="C14" s="43" t="e">
        <f>VLOOKUP(A14,'APPENDIX A'!$A$2:'APPENDIX A'!$E$524,3,0)</f>
        <v>#N/A</v>
      </c>
      <c r="D14" s="43" t="e">
        <f>VLOOKUP(A14,'APPENDIX A'!$A$2:'APPENDIX A'!$E$524,2,0)</f>
        <v>#N/A</v>
      </c>
      <c r="E14" s="43" t="e">
        <f t="shared" si="2"/>
        <v>#N/A</v>
      </c>
      <c r="F14" s="43" t="e">
        <f t="shared" si="3"/>
        <v>#N/A</v>
      </c>
      <c r="G14" s="43" t="e">
        <f>VLOOKUP(A14,'APPENDIX A'!$A$2:'APPENDIX A'!$E$524,5,0)</f>
        <v>#N/A</v>
      </c>
      <c r="H14" s="43" t="e">
        <f>VLOOKUP(A14,'APPENDIX A'!$A$2:'APPENDIX A'!$E$524,4,0)</f>
        <v>#N/A</v>
      </c>
      <c r="I14" s="43" t="e">
        <f t="shared" si="4"/>
        <v>#N/A</v>
      </c>
      <c r="J14" s="43" t="e">
        <f t="shared" si="5"/>
        <v>#N/A</v>
      </c>
      <c r="K14" s="44" t="e">
        <f t="shared" si="15"/>
        <v>#N/A</v>
      </c>
      <c r="L14" s="44" t="e">
        <f t="shared" si="6"/>
        <v>#N/A</v>
      </c>
      <c r="M14" s="45" t="e">
        <f>VLOOKUP(A14,'APPENDIX C'!$A$2:'APPENDIX C'!$B$486,2,0)</f>
        <v>#N/A</v>
      </c>
      <c r="N14" s="46">
        <f t="shared" si="7"/>
        <v>0</v>
      </c>
      <c r="O14" s="46">
        <f t="shared" si="8"/>
        <v>0</v>
      </c>
      <c r="P14" s="46">
        <f t="shared" si="9"/>
        <v>0</v>
      </c>
      <c r="Q14" s="46">
        <f t="shared" si="10"/>
        <v>0</v>
      </c>
      <c r="R14" s="46">
        <f t="shared" si="11"/>
        <v>0</v>
      </c>
      <c r="S14" s="46">
        <f t="shared" si="12"/>
        <v>0</v>
      </c>
      <c r="T14" s="46" t="e">
        <f t="shared" si="0"/>
        <v>#N/A</v>
      </c>
      <c r="U14" s="43" t="e">
        <f t="shared" si="13"/>
        <v>#N/A</v>
      </c>
      <c r="V14" s="43" t="e">
        <f t="shared" si="14"/>
        <v>#N/A</v>
      </c>
    </row>
    <row r="15" spans="1:22" ht="17" x14ac:dyDescent="0.2">
      <c r="A15" s="49"/>
      <c r="B15" s="43" t="e">
        <f t="shared" si="1"/>
        <v>#N/A</v>
      </c>
      <c r="C15" s="43" t="e">
        <f>VLOOKUP(A15,'APPENDIX A'!$A$2:'APPENDIX A'!$E$524,3,0)</f>
        <v>#N/A</v>
      </c>
      <c r="D15" s="43" t="e">
        <f>VLOOKUP(A15,'APPENDIX A'!$A$2:'APPENDIX A'!$E$524,2,0)</f>
        <v>#N/A</v>
      </c>
      <c r="E15" s="43" t="e">
        <f t="shared" si="2"/>
        <v>#N/A</v>
      </c>
      <c r="F15" s="43" t="e">
        <f t="shared" si="3"/>
        <v>#N/A</v>
      </c>
      <c r="G15" s="43" t="e">
        <f>VLOOKUP(A15,'APPENDIX A'!$A$2:'APPENDIX A'!$E$524,5,0)</f>
        <v>#N/A</v>
      </c>
      <c r="H15" s="43" t="e">
        <f>VLOOKUP(A15,'APPENDIX A'!$A$2:'APPENDIX A'!$E$524,4,0)</f>
        <v>#N/A</v>
      </c>
      <c r="I15" s="43" t="e">
        <f t="shared" si="4"/>
        <v>#N/A</v>
      </c>
      <c r="J15" s="43" t="e">
        <f t="shared" si="5"/>
        <v>#N/A</v>
      </c>
      <c r="K15" s="44" t="e">
        <f t="shared" si="15"/>
        <v>#N/A</v>
      </c>
      <c r="L15" s="44" t="e">
        <f t="shared" si="6"/>
        <v>#N/A</v>
      </c>
      <c r="M15" s="45" t="e">
        <f>VLOOKUP(A15,'APPENDIX C'!$A$2:'APPENDIX C'!$B$486,2,0)</f>
        <v>#N/A</v>
      </c>
      <c r="N15" s="46">
        <f t="shared" si="7"/>
        <v>0</v>
      </c>
      <c r="O15" s="46">
        <f t="shared" si="8"/>
        <v>0</v>
      </c>
      <c r="P15" s="46">
        <f t="shared" si="9"/>
        <v>0</v>
      </c>
      <c r="Q15" s="46">
        <f t="shared" si="10"/>
        <v>0</v>
      </c>
      <c r="R15" s="46">
        <f t="shared" si="11"/>
        <v>0</v>
      </c>
      <c r="S15" s="46">
        <f t="shared" si="12"/>
        <v>0</v>
      </c>
      <c r="T15" s="46" t="e">
        <f t="shared" si="0"/>
        <v>#N/A</v>
      </c>
      <c r="U15" s="43" t="e">
        <f t="shared" si="13"/>
        <v>#N/A</v>
      </c>
      <c r="V15" s="43" t="e">
        <f t="shared" si="14"/>
        <v>#N/A</v>
      </c>
    </row>
    <row r="16" spans="1:22" x14ac:dyDescent="0.2">
      <c r="A16" s="49"/>
      <c r="B16" s="43" t="e">
        <f t="shared" si="1"/>
        <v>#N/A</v>
      </c>
      <c r="C16" s="43" t="e">
        <f>VLOOKUP(A16,'APPENDIX A'!$A$2:'APPENDIX A'!$E$524,3,0)</f>
        <v>#N/A</v>
      </c>
      <c r="D16" s="43" t="e">
        <f>VLOOKUP(A16,'APPENDIX A'!$A$2:'APPENDIX A'!$E$524,2,0)</f>
        <v>#N/A</v>
      </c>
      <c r="E16" s="43" t="e">
        <f t="shared" si="2"/>
        <v>#N/A</v>
      </c>
      <c r="F16" s="43" t="e">
        <f t="shared" si="3"/>
        <v>#N/A</v>
      </c>
      <c r="G16" s="43" t="e">
        <f>VLOOKUP(A16,'APPENDIX A'!$A$2:'APPENDIX A'!$E$524,5,0)</f>
        <v>#N/A</v>
      </c>
      <c r="H16" s="43" t="e">
        <f>VLOOKUP(A16,'APPENDIX A'!$A$2:'APPENDIX A'!$E$524,4,0)</f>
        <v>#N/A</v>
      </c>
      <c r="I16" s="43" t="e">
        <f t="shared" si="4"/>
        <v>#N/A</v>
      </c>
      <c r="J16" s="43" t="e">
        <f t="shared" si="5"/>
        <v>#N/A</v>
      </c>
      <c r="K16" s="44" t="e">
        <f t="shared" si="15"/>
        <v>#N/A</v>
      </c>
      <c r="L16" s="44" t="e">
        <f t="shared" si="6"/>
        <v>#N/A</v>
      </c>
      <c r="M16" s="45" t="e">
        <f>VLOOKUP(A16,'APPENDIX C'!$A$2:'APPENDIX C'!$B$486,2,0)</f>
        <v>#N/A</v>
      </c>
      <c r="N16" s="46">
        <f t="shared" si="7"/>
        <v>0</v>
      </c>
      <c r="O16" s="46">
        <f t="shared" si="8"/>
        <v>0</v>
      </c>
      <c r="P16" s="46">
        <f t="shared" si="9"/>
        <v>0</v>
      </c>
      <c r="Q16" s="46">
        <f t="shared" si="10"/>
        <v>0</v>
      </c>
      <c r="R16" s="46">
        <f t="shared" si="11"/>
        <v>0</v>
      </c>
      <c r="S16" s="46">
        <f t="shared" si="12"/>
        <v>0</v>
      </c>
      <c r="T16" s="46" t="e">
        <f t="shared" si="0"/>
        <v>#N/A</v>
      </c>
      <c r="U16" s="43" t="e">
        <f t="shared" si="13"/>
        <v>#N/A</v>
      </c>
      <c r="V16" s="43" t="e">
        <f t="shared" si="14"/>
        <v>#N/A</v>
      </c>
    </row>
    <row r="17" spans="1:22" ht="17" x14ac:dyDescent="0.2">
      <c r="A17" s="50"/>
      <c r="B17" s="43" t="e">
        <f t="shared" si="1"/>
        <v>#N/A</v>
      </c>
      <c r="C17" s="43" t="e">
        <f>VLOOKUP(A17,'APPENDIX A'!$A$2:'APPENDIX A'!$E$524,3,0)</f>
        <v>#N/A</v>
      </c>
      <c r="D17" s="43" t="e">
        <f>VLOOKUP(A17,'APPENDIX A'!$A$2:'APPENDIX A'!$E$524,2,0)</f>
        <v>#N/A</v>
      </c>
      <c r="E17" s="43" t="e">
        <f t="shared" si="2"/>
        <v>#N/A</v>
      </c>
      <c r="F17" s="43" t="e">
        <f t="shared" si="3"/>
        <v>#N/A</v>
      </c>
      <c r="G17" s="43" t="e">
        <f>VLOOKUP(A17,'APPENDIX A'!$A$2:'APPENDIX A'!$E$524,5,0)</f>
        <v>#N/A</v>
      </c>
      <c r="H17" s="43" t="e">
        <f>VLOOKUP(A17,'APPENDIX A'!$A$2:'APPENDIX A'!$E$524,4,0)</f>
        <v>#N/A</v>
      </c>
      <c r="I17" s="43" t="e">
        <f t="shared" si="4"/>
        <v>#N/A</v>
      </c>
      <c r="J17" s="43" t="e">
        <f t="shared" si="5"/>
        <v>#N/A</v>
      </c>
      <c r="K17" s="44" t="e">
        <f t="shared" si="15"/>
        <v>#N/A</v>
      </c>
      <c r="L17" s="44" t="e">
        <f t="shared" si="6"/>
        <v>#N/A</v>
      </c>
      <c r="M17" s="45" t="e">
        <f>VLOOKUP(A17,'APPENDIX C'!$A$2:'APPENDIX C'!$B$486,2,0)</f>
        <v>#N/A</v>
      </c>
      <c r="N17" s="46">
        <f t="shared" si="7"/>
        <v>0</v>
      </c>
      <c r="O17" s="46">
        <f t="shared" si="8"/>
        <v>0</v>
      </c>
      <c r="P17" s="46">
        <f t="shared" si="9"/>
        <v>0</v>
      </c>
      <c r="Q17" s="46">
        <f t="shared" si="10"/>
        <v>0</v>
      </c>
      <c r="R17" s="46">
        <f t="shared" si="11"/>
        <v>0</v>
      </c>
      <c r="S17" s="46">
        <f t="shared" si="12"/>
        <v>0</v>
      </c>
      <c r="T17" s="46" t="e">
        <f t="shared" si="0"/>
        <v>#N/A</v>
      </c>
      <c r="U17" s="43" t="e">
        <f t="shared" si="13"/>
        <v>#N/A</v>
      </c>
      <c r="V17" s="43" t="e">
        <f t="shared" si="14"/>
        <v>#N/A</v>
      </c>
    </row>
    <row r="18" spans="1:22" ht="17" x14ac:dyDescent="0.2">
      <c r="A18" s="50"/>
      <c r="B18" s="43" t="e">
        <f t="shared" si="1"/>
        <v>#N/A</v>
      </c>
      <c r="C18" s="43" t="e">
        <f>VLOOKUP(A18,'APPENDIX A'!$A$2:'APPENDIX A'!$E$524,3,0)</f>
        <v>#N/A</v>
      </c>
      <c r="D18" s="43" t="e">
        <f>VLOOKUP(A18,'APPENDIX A'!$A$2:'APPENDIX A'!$E$524,2,0)</f>
        <v>#N/A</v>
      </c>
      <c r="E18" s="43" t="e">
        <f t="shared" si="2"/>
        <v>#N/A</v>
      </c>
      <c r="F18" s="43" t="e">
        <f t="shared" si="3"/>
        <v>#N/A</v>
      </c>
      <c r="G18" s="43" t="e">
        <f>VLOOKUP(A18,'APPENDIX A'!$A$2:'APPENDIX A'!$E$524,5,0)</f>
        <v>#N/A</v>
      </c>
      <c r="H18" s="43" t="e">
        <f>VLOOKUP(A18,'APPENDIX A'!$A$2:'APPENDIX A'!$E$524,4,0)</f>
        <v>#N/A</v>
      </c>
      <c r="I18" s="43" t="e">
        <f t="shared" si="4"/>
        <v>#N/A</v>
      </c>
      <c r="J18" s="43" t="e">
        <f t="shared" si="5"/>
        <v>#N/A</v>
      </c>
      <c r="K18" s="44" t="e">
        <f t="shared" si="15"/>
        <v>#N/A</v>
      </c>
      <c r="L18" s="44" t="e">
        <f t="shared" si="6"/>
        <v>#N/A</v>
      </c>
      <c r="M18" s="45" t="e">
        <f>VLOOKUP(A18,'APPENDIX C'!$A$2:'APPENDIX C'!$B$486,2,0)</f>
        <v>#N/A</v>
      </c>
      <c r="N18" s="46">
        <f t="shared" si="7"/>
        <v>0</v>
      </c>
      <c r="O18" s="46">
        <f t="shared" si="8"/>
        <v>0</v>
      </c>
      <c r="P18" s="46">
        <f t="shared" si="9"/>
        <v>0</v>
      </c>
      <c r="Q18" s="46">
        <f t="shared" si="10"/>
        <v>0</v>
      </c>
      <c r="R18" s="46">
        <f t="shared" si="11"/>
        <v>0</v>
      </c>
      <c r="S18" s="46">
        <f t="shared" si="12"/>
        <v>0</v>
      </c>
      <c r="T18" s="46" t="e">
        <f t="shared" si="0"/>
        <v>#N/A</v>
      </c>
      <c r="U18" s="43" t="e">
        <f t="shared" si="13"/>
        <v>#N/A</v>
      </c>
      <c r="V18" s="43" t="e">
        <f t="shared" si="14"/>
        <v>#N/A</v>
      </c>
    </row>
    <row r="19" spans="1:22" ht="17" x14ac:dyDescent="0.2">
      <c r="A19" s="50"/>
      <c r="B19" s="43" t="e">
        <f t="shared" si="1"/>
        <v>#N/A</v>
      </c>
      <c r="C19" s="43" t="e">
        <f>VLOOKUP(A19,'APPENDIX A'!$A$2:'APPENDIX A'!$E$524,3,0)</f>
        <v>#N/A</v>
      </c>
      <c r="D19" s="43" t="e">
        <f>VLOOKUP(A19,'APPENDIX A'!$A$2:'APPENDIX A'!$E$524,2,0)</f>
        <v>#N/A</v>
      </c>
      <c r="E19" s="43" t="e">
        <f t="shared" si="2"/>
        <v>#N/A</v>
      </c>
      <c r="F19" s="43" t="e">
        <f t="shared" si="3"/>
        <v>#N/A</v>
      </c>
      <c r="G19" s="43" t="e">
        <f>VLOOKUP(A19,'APPENDIX A'!$A$2:'APPENDIX A'!$E$524,5,0)</f>
        <v>#N/A</v>
      </c>
      <c r="H19" s="43" t="e">
        <f>VLOOKUP(A19,'APPENDIX A'!$A$2:'APPENDIX A'!$E$524,4,0)</f>
        <v>#N/A</v>
      </c>
      <c r="I19" s="43" t="e">
        <f t="shared" si="4"/>
        <v>#N/A</v>
      </c>
      <c r="J19" s="43" t="e">
        <f t="shared" si="5"/>
        <v>#N/A</v>
      </c>
      <c r="K19" s="44" t="e">
        <f t="shared" si="15"/>
        <v>#N/A</v>
      </c>
      <c r="L19" s="44" t="e">
        <f t="shared" si="6"/>
        <v>#N/A</v>
      </c>
      <c r="M19" s="45" t="e">
        <f>VLOOKUP(A19,'APPENDIX C'!$A$2:'APPENDIX C'!$B$486,2,0)</f>
        <v>#N/A</v>
      </c>
      <c r="N19" s="46">
        <f t="shared" si="7"/>
        <v>0</v>
      </c>
      <c r="O19" s="46">
        <f t="shared" si="8"/>
        <v>0</v>
      </c>
      <c r="P19" s="46">
        <f t="shared" si="9"/>
        <v>0</v>
      </c>
      <c r="Q19" s="46">
        <f t="shared" si="10"/>
        <v>0</v>
      </c>
      <c r="R19" s="46">
        <f t="shared" si="11"/>
        <v>0</v>
      </c>
      <c r="S19" s="46">
        <f t="shared" si="12"/>
        <v>0</v>
      </c>
      <c r="T19" s="46" t="e">
        <f t="shared" si="0"/>
        <v>#N/A</v>
      </c>
      <c r="U19" s="43" t="e">
        <f t="shared" si="13"/>
        <v>#N/A</v>
      </c>
      <c r="V19" s="43" t="e">
        <f t="shared" si="14"/>
        <v>#N/A</v>
      </c>
    </row>
    <row r="20" spans="1:22" ht="17" x14ac:dyDescent="0.2">
      <c r="A20" s="50"/>
      <c r="B20" s="43" t="e">
        <f t="shared" si="1"/>
        <v>#N/A</v>
      </c>
      <c r="C20" s="43" t="e">
        <f>VLOOKUP(A20,'APPENDIX A'!$A$2:'APPENDIX A'!$E$524,3,0)</f>
        <v>#N/A</v>
      </c>
      <c r="D20" s="43" t="e">
        <f>VLOOKUP(A20,'APPENDIX A'!$A$2:'APPENDIX A'!$E$524,2,0)</f>
        <v>#N/A</v>
      </c>
      <c r="E20" s="43" t="e">
        <f t="shared" si="2"/>
        <v>#N/A</v>
      </c>
      <c r="F20" s="43" t="e">
        <f t="shared" si="3"/>
        <v>#N/A</v>
      </c>
      <c r="G20" s="43" t="e">
        <f>VLOOKUP(A20,'APPENDIX A'!$A$2:'APPENDIX A'!$E$524,5,0)</f>
        <v>#N/A</v>
      </c>
      <c r="H20" s="43" t="e">
        <f>VLOOKUP(A20,'APPENDIX A'!$A$2:'APPENDIX A'!$E$524,4,0)</f>
        <v>#N/A</v>
      </c>
      <c r="I20" s="43" t="e">
        <f t="shared" si="4"/>
        <v>#N/A</v>
      </c>
      <c r="J20" s="43" t="e">
        <f t="shared" si="5"/>
        <v>#N/A</v>
      </c>
      <c r="K20" s="44" t="e">
        <f t="shared" si="15"/>
        <v>#N/A</v>
      </c>
      <c r="L20" s="44" t="e">
        <f t="shared" si="6"/>
        <v>#N/A</v>
      </c>
      <c r="M20" s="45" t="e">
        <f>VLOOKUP(A20,'APPENDIX C'!$A$2:'APPENDIX C'!$B$486,2,0)</f>
        <v>#N/A</v>
      </c>
      <c r="N20" s="46">
        <f t="shared" si="7"/>
        <v>0</v>
      </c>
      <c r="O20" s="46">
        <f t="shared" si="8"/>
        <v>0</v>
      </c>
      <c r="P20" s="46">
        <f t="shared" si="9"/>
        <v>0</v>
      </c>
      <c r="Q20" s="46">
        <f t="shared" si="10"/>
        <v>0</v>
      </c>
      <c r="R20" s="46">
        <f t="shared" si="11"/>
        <v>0</v>
      </c>
      <c r="S20" s="46">
        <f t="shared" si="12"/>
        <v>0</v>
      </c>
      <c r="T20" s="46" t="e">
        <f t="shared" si="0"/>
        <v>#N/A</v>
      </c>
      <c r="U20" s="43" t="e">
        <f t="shared" si="13"/>
        <v>#N/A</v>
      </c>
      <c r="V20" s="43" t="e">
        <f t="shared" si="14"/>
        <v>#N/A</v>
      </c>
    </row>
    <row r="21" spans="1:22" x14ac:dyDescent="0.2">
      <c r="A21" s="50"/>
      <c r="B21" s="43" t="e">
        <f t="shared" si="1"/>
        <v>#N/A</v>
      </c>
      <c r="C21" s="43" t="e">
        <f>VLOOKUP(A21,'APPENDIX A'!$A$2:'APPENDIX A'!$E$524,3,0)</f>
        <v>#N/A</v>
      </c>
      <c r="D21" s="43" t="e">
        <f>VLOOKUP(A21,'APPENDIX A'!$A$2:'APPENDIX A'!$E$524,2,0)</f>
        <v>#N/A</v>
      </c>
      <c r="E21" s="43" t="e">
        <f t="shared" si="2"/>
        <v>#N/A</v>
      </c>
      <c r="F21" s="43" t="e">
        <f t="shared" si="3"/>
        <v>#N/A</v>
      </c>
      <c r="G21" s="43" t="e">
        <f>VLOOKUP(A21,'APPENDIX A'!$A$2:'APPENDIX A'!$E$524,5,0)</f>
        <v>#N/A</v>
      </c>
      <c r="H21" s="43" t="e">
        <f>VLOOKUP(A21,'APPENDIX A'!$A$2:'APPENDIX A'!$E$524,4,0)</f>
        <v>#N/A</v>
      </c>
      <c r="I21" s="43" t="e">
        <f t="shared" si="4"/>
        <v>#N/A</v>
      </c>
      <c r="J21" s="43" t="e">
        <f t="shared" si="5"/>
        <v>#N/A</v>
      </c>
      <c r="K21" s="44" t="e">
        <f t="shared" si="15"/>
        <v>#N/A</v>
      </c>
      <c r="L21" s="44" t="e">
        <f t="shared" si="6"/>
        <v>#N/A</v>
      </c>
      <c r="M21" s="45" t="e">
        <f>VLOOKUP(A21,'APPENDIX C'!$A$2:'APPENDIX C'!$B$486,2,0)</f>
        <v>#N/A</v>
      </c>
      <c r="N21" s="46">
        <f t="shared" si="7"/>
        <v>0</v>
      </c>
      <c r="O21" s="46">
        <f t="shared" si="8"/>
        <v>0</v>
      </c>
      <c r="P21" s="46">
        <f t="shared" si="9"/>
        <v>0</v>
      </c>
      <c r="Q21" s="46">
        <f t="shared" si="10"/>
        <v>0</v>
      </c>
      <c r="R21" s="46">
        <f t="shared" si="11"/>
        <v>0</v>
      </c>
      <c r="S21" s="46">
        <f t="shared" si="12"/>
        <v>0</v>
      </c>
      <c r="T21" s="46" t="e">
        <f t="shared" si="0"/>
        <v>#N/A</v>
      </c>
      <c r="U21" s="43" t="e">
        <f t="shared" si="13"/>
        <v>#N/A</v>
      </c>
      <c r="V21" s="43" t="e">
        <f t="shared" si="14"/>
        <v>#N/A</v>
      </c>
    </row>
    <row r="22" spans="1:22" x14ac:dyDescent="0.2">
      <c r="A22" s="50"/>
      <c r="B22" s="43" t="e">
        <f t="shared" si="1"/>
        <v>#N/A</v>
      </c>
      <c r="C22" s="43" t="e">
        <f>VLOOKUP(A22,'APPENDIX A'!$A$2:'APPENDIX A'!$E$524,3,0)</f>
        <v>#N/A</v>
      </c>
      <c r="D22" s="43" t="e">
        <f>VLOOKUP(A22,'APPENDIX A'!$A$2:'APPENDIX A'!$E$524,2,0)</f>
        <v>#N/A</v>
      </c>
      <c r="E22" s="43" t="e">
        <f t="shared" si="2"/>
        <v>#N/A</v>
      </c>
      <c r="F22" s="43" t="e">
        <f t="shared" si="3"/>
        <v>#N/A</v>
      </c>
      <c r="G22" s="43" t="e">
        <f>VLOOKUP(A22,'APPENDIX A'!$A$2:'APPENDIX A'!$E$524,5,0)</f>
        <v>#N/A</v>
      </c>
      <c r="H22" s="43" t="e">
        <f>VLOOKUP(A22,'APPENDIX A'!$A$2:'APPENDIX A'!$E$524,4,0)</f>
        <v>#N/A</v>
      </c>
      <c r="I22" s="43" t="e">
        <f t="shared" si="4"/>
        <v>#N/A</v>
      </c>
      <c r="J22" s="43" t="e">
        <f t="shared" si="5"/>
        <v>#N/A</v>
      </c>
      <c r="K22" s="44" t="e">
        <f t="shared" si="15"/>
        <v>#N/A</v>
      </c>
      <c r="L22" s="44" t="e">
        <f t="shared" si="6"/>
        <v>#N/A</v>
      </c>
      <c r="M22" s="45" t="e">
        <f>VLOOKUP(A22,'APPENDIX C'!$A$2:'APPENDIX C'!$B$486,2,0)</f>
        <v>#N/A</v>
      </c>
      <c r="N22" s="46">
        <f t="shared" si="7"/>
        <v>0</v>
      </c>
      <c r="O22" s="46">
        <f t="shared" si="8"/>
        <v>0</v>
      </c>
      <c r="P22" s="46">
        <f t="shared" si="9"/>
        <v>0</v>
      </c>
      <c r="Q22" s="46">
        <f t="shared" si="10"/>
        <v>0</v>
      </c>
      <c r="R22" s="46">
        <f t="shared" si="11"/>
        <v>0</v>
      </c>
      <c r="S22" s="46">
        <f t="shared" si="12"/>
        <v>0</v>
      </c>
      <c r="T22" s="46" t="e">
        <f t="shared" si="0"/>
        <v>#N/A</v>
      </c>
      <c r="U22" s="43" t="e">
        <f t="shared" si="13"/>
        <v>#N/A</v>
      </c>
      <c r="V22" s="43" t="e">
        <f t="shared" si="14"/>
        <v>#N/A</v>
      </c>
    </row>
    <row r="23" spans="1:22" ht="17" x14ac:dyDescent="0.2">
      <c r="A23" s="50"/>
      <c r="B23" s="43" t="e">
        <f t="shared" si="1"/>
        <v>#N/A</v>
      </c>
      <c r="C23" s="43" t="e">
        <f>VLOOKUP(A23,'APPENDIX A'!$A$2:'APPENDIX A'!$E$524,3,0)</f>
        <v>#N/A</v>
      </c>
      <c r="D23" s="43" t="e">
        <f>VLOOKUP(A23,'APPENDIX A'!$A$2:'APPENDIX A'!$E$524,2,0)</f>
        <v>#N/A</v>
      </c>
      <c r="E23" s="43" t="e">
        <f t="shared" si="2"/>
        <v>#N/A</v>
      </c>
      <c r="F23" s="43" t="e">
        <f t="shared" si="3"/>
        <v>#N/A</v>
      </c>
      <c r="G23" s="43" t="e">
        <f>VLOOKUP(A23,'APPENDIX A'!$A$2:'APPENDIX A'!$E$524,5,0)</f>
        <v>#N/A</v>
      </c>
      <c r="H23" s="43" t="e">
        <f>VLOOKUP(A23,'APPENDIX A'!$A$2:'APPENDIX A'!$E$524,4,0)</f>
        <v>#N/A</v>
      </c>
      <c r="I23" s="43" t="e">
        <f t="shared" si="4"/>
        <v>#N/A</v>
      </c>
      <c r="J23" s="43" t="e">
        <f t="shared" si="5"/>
        <v>#N/A</v>
      </c>
      <c r="K23" s="44" t="e">
        <f t="shared" si="15"/>
        <v>#N/A</v>
      </c>
      <c r="L23" s="44" t="e">
        <f t="shared" si="6"/>
        <v>#N/A</v>
      </c>
      <c r="M23" s="45" t="e">
        <f>VLOOKUP(A23,'APPENDIX C'!$A$2:'APPENDIX C'!$B$486,2,0)</f>
        <v>#N/A</v>
      </c>
      <c r="N23" s="46">
        <f t="shared" si="7"/>
        <v>0</v>
      </c>
      <c r="O23" s="46">
        <f t="shared" si="8"/>
        <v>0</v>
      </c>
      <c r="P23" s="46">
        <f t="shared" si="9"/>
        <v>0</v>
      </c>
      <c r="Q23" s="46">
        <f t="shared" si="10"/>
        <v>0</v>
      </c>
      <c r="R23" s="46">
        <f t="shared" si="11"/>
        <v>0</v>
      </c>
      <c r="S23" s="46">
        <f t="shared" si="12"/>
        <v>0</v>
      </c>
      <c r="T23" s="46" t="e">
        <f t="shared" si="0"/>
        <v>#N/A</v>
      </c>
      <c r="U23" s="43" t="e">
        <f t="shared" si="13"/>
        <v>#N/A</v>
      </c>
      <c r="V23" s="43" t="e">
        <f t="shared" si="14"/>
        <v>#N/A</v>
      </c>
    </row>
    <row r="24" spans="1:22" ht="17" x14ac:dyDescent="0.2">
      <c r="A24" s="50"/>
      <c r="B24" s="43" t="e">
        <f t="shared" si="1"/>
        <v>#N/A</v>
      </c>
      <c r="C24" s="43" t="e">
        <f>VLOOKUP(A24,'APPENDIX A'!$A$2:'APPENDIX A'!$E$524,3,0)</f>
        <v>#N/A</v>
      </c>
      <c r="D24" s="43" t="e">
        <f>VLOOKUP(A24,'APPENDIX A'!$A$2:'APPENDIX A'!$E$524,2,0)</f>
        <v>#N/A</v>
      </c>
      <c r="E24" s="43" t="e">
        <f t="shared" si="2"/>
        <v>#N/A</v>
      </c>
      <c r="F24" s="43" t="e">
        <f t="shared" si="3"/>
        <v>#N/A</v>
      </c>
      <c r="G24" s="43" t="e">
        <f>VLOOKUP(A24,'APPENDIX A'!$A$2:'APPENDIX A'!$E$524,5,0)</f>
        <v>#N/A</v>
      </c>
      <c r="H24" s="43" t="e">
        <f>VLOOKUP(A24,'APPENDIX A'!$A$2:'APPENDIX A'!$E$524,4,0)</f>
        <v>#N/A</v>
      </c>
      <c r="I24" s="43" t="e">
        <f t="shared" si="4"/>
        <v>#N/A</v>
      </c>
      <c r="J24" s="43" t="e">
        <f t="shared" si="5"/>
        <v>#N/A</v>
      </c>
      <c r="K24" s="44" t="e">
        <f t="shared" si="15"/>
        <v>#N/A</v>
      </c>
      <c r="L24" s="44" t="e">
        <f t="shared" si="6"/>
        <v>#N/A</v>
      </c>
      <c r="M24" s="45" t="e">
        <f>VLOOKUP(A24,'APPENDIX C'!$A$2:'APPENDIX C'!$B$486,2,0)</f>
        <v>#N/A</v>
      </c>
      <c r="N24" s="46">
        <f t="shared" si="7"/>
        <v>0</v>
      </c>
      <c r="O24" s="46">
        <f t="shared" si="8"/>
        <v>0</v>
      </c>
      <c r="P24" s="46">
        <f t="shared" si="9"/>
        <v>0</v>
      </c>
      <c r="Q24" s="46">
        <f t="shared" si="10"/>
        <v>0</v>
      </c>
      <c r="R24" s="46">
        <f t="shared" si="11"/>
        <v>0</v>
      </c>
      <c r="S24" s="46">
        <f t="shared" si="12"/>
        <v>0</v>
      </c>
      <c r="T24" s="46" t="e">
        <f t="shared" si="0"/>
        <v>#N/A</v>
      </c>
      <c r="U24" s="43" t="e">
        <f t="shared" si="13"/>
        <v>#N/A</v>
      </c>
      <c r="V24" s="43" t="e">
        <f t="shared" si="14"/>
        <v>#N/A</v>
      </c>
    </row>
    <row r="25" spans="1:22" ht="17" x14ac:dyDescent="0.2">
      <c r="A25" s="50"/>
      <c r="B25" s="43" t="e">
        <f t="shared" si="1"/>
        <v>#N/A</v>
      </c>
      <c r="C25" s="43" t="e">
        <f>VLOOKUP(A25,'APPENDIX A'!$A$2:'APPENDIX A'!$E$524,3,0)</f>
        <v>#N/A</v>
      </c>
      <c r="D25" s="43" t="e">
        <f>VLOOKUP(A25,'APPENDIX A'!$A$2:'APPENDIX A'!$E$524,2,0)</f>
        <v>#N/A</v>
      </c>
      <c r="E25" s="43" t="e">
        <f t="shared" si="2"/>
        <v>#N/A</v>
      </c>
      <c r="F25" s="43" t="e">
        <f t="shared" si="3"/>
        <v>#N/A</v>
      </c>
      <c r="G25" s="43" t="e">
        <f>VLOOKUP(A25,'APPENDIX A'!$A$2:'APPENDIX A'!$E$524,5,0)</f>
        <v>#N/A</v>
      </c>
      <c r="H25" s="43" t="e">
        <f>VLOOKUP(A25,'APPENDIX A'!$A$2:'APPENDIX A'!$E$524,4,0)</f>
        <v>#N/A</v>
      </c>
      <c r="I25" s="43" t="e">
        <f t="shared" si="4"/>
        <v>#N/A</v>
      </c>
      <c r="J25" s="43" t="e">
        <f t="shared" si="5"/>
        <v>#N/A</v>
      </c>
      <c r="K25" s="44" t="e">
        <f t="shared" si="15"/>
        <v>#N/A</v>
      </c>
      <c r="L25" s="44" t="e">
        <f t="shared" si="6"/>
        <v>#N/A</v>
      </c>
      <c r="M25" s="45" t="e">
        <f>VLOOKUP(A25,'APPENDIX C'!$A$2:'APPENDIX C'!$B$486,2,0)</f>
        <v>#N/A</v>
      </c>
      <c r="N25" s="46">
        <f t="shared" si="7"/>
        <v>0</v>
      </c>
      <c r="O25" s="46">
        <f t="shared" si="8"/>
        <v>0</v>
      </c>
      <c r="P25" s="46">
        <f t="shared" si="9"/>
        <v>0</v>
      </c>
      <c r="Q25" s="46">
        <f t="shared" si="10"/>
        <v>0</v>
      </c>
      <c r="R25" s="46">
        <f t="shared" si="11"/>
        <v>0</v>
      </c>
      <c r="S25" s="46">
        <f t="shared" si="12"/>
        <v>0</v>
      </c>
      <c r="T25" s="46" t="e">
        <f t="shared" si="0"/>
        <v>#N/A</v>
      </c>
      <c r="U25" s="43" t="e">
        <f t="shared" si="13"/>
        <v>#N/A</v>
      </c>
      <c r="V25" s="43" t="e">
        <f t="shared" si="14"/>
        <v>#N/A</v>
      </c>
    </row>
    <row r="26" spans="1:22" ht="17" x14ac:dyDescent="0.2">
      <c r="A26" s="50"/>
      <c r="B26" s="43" t="e">
        <f t="shared" si="1"/>
        <v>#N/A</v>
      </c>
      <c r="C26" s="43" t="e">
        <f>VLOOKUP(A26,'APPENDIX A'!$A$2:'APPENDIX A'!$E$524,3,0)</f>
        <v>#N/A</v>
      </c>
      <c r="D26" s="43" t="e">
        <f>VLOOKUP(A26,'APPENDIX A'!$A$2:'APPENDIX A'!$E$524,2,0)</f>
        <v>#N/A</v>
      </c>
      <c r="E26" s="43" t="e">
        <f t="shared" si="2"/>
        <v>#N/A</v>
      </c>
      <c r="F26" s="43" t="e">
        <f t="shared" si="3"/>
        <v>#N/A</v>
      </c>
      <c r="G26" s="43" t="e">
        <f>VLOOKUP(A26,'APPENDIX A'!$A$2:'APPENDIX A'!$E$524,5,0)</f>
        <v>#N/A</v>
      </c>
      <c r="H26" s="43" t="e">
        <f>VLOOKUP(A26,'APPENDIX A'!$A$2:'APPENDIX A'!$E$524,4,0)</f>
        <v>#N/A</v>
      </c>
      <c r="I26" s="43" t="e">
        <f t="shared" si="4"/>
        <v>#N/A</v>
      </c>
      <c r="J26" s="43" t="e">
        <f t="shared" si="5"/>
        <v>#N/A</v>
      </c>
      <c r="K26" s="44" t="e">
        <f t="shared" si="15"/>
        <v>#N/A</v>
      </c>
      <c r="L26" s="44" t="e">
        <f t="shared" si="6"/>
        <v>#N/A</v>
      </c>
      <c r="M26" s="45" t="e">
        <f>VLOOKUP(A26,'APPENDIX C'!$A$2:'APPENDIX C'!$B$486,2,0)</f>
        <v>#N/A</v>
      </c>
      <c r="N26" s="46">
        <f t="shared" si="7"/>
        <v>0</v>
      </c>
      <c r="O26" s="46">
        <f t="shared" si="8"/>
        <v>0</v>
      </c>
      <c r="P26" s="46">
        <f t="shared" si="9"/>
        <v>0</v>
      </c>
      <c r="Q26" s="46">
        <f t="shared" si="10"/>
        <v>0</v>
      </c>
      <c r="R26" s="46">
        <f t="shared" si="11"/>
        <v>0</v>
      </c>
      <c r="S26" s="46">
        <f t="shared" si="12"/>
        <v>0</v>
      </c>
      <c r="T26" s="46" t="e">
        <f t="shared" si="0"/>
        <v>#N/A</v>
      </c>
      <c r="U26" s="43" t="e">
        <f t="shared" si="13"/>
        <v>#N/A</v>
      </c>
      <c r="V26" s="43" t="e">
        <f t="shared" si="14"/>
        <v>#N/A</v>
      </c>
    </row>
    <row r="27" spans="1:22" ht="17" x14ac:dyDescent="0.2">
      <c r="A27" s="50"/>
      <c r="B27" s="43" t="e">
        <f t="shared" si="1"/>
        <v>#N/A</v>
      </c>
      <c r="C27" s="43" t="e">
        <f>VLOOKUP(A27,'APPENDIX A'!$A$2:'APPENDIX A'!$E$524,3,0)</f>
        <v>#N/A</v>
      </c>
      <c r="D27" s="43" t="e">
        <f>VLOOKUP(A27,'APPENDIX A'!$A$2:'APPENDIX A'!$E$524,2,0)</f>
        <v>#N/A</v>
      </c>
      <c r="E27" s="43" t="e">
        <f t="shared" si="2"/>
        <v>#N/A</v>
      </c>
      <c r="F27" s="43" t="e">
        <f t="shared" si="3"/>
        <v>#N/A</v>
      </c>
      <c r="G27" s="43" t="e">
        <f>VLOOKUP(A27,'APPENDIX A'!$A$2:'APPENDIX A'!$E$524,5,0)</f>
        <v>#N/A</v>
      </c>
      <c r="H27" s="43" t="e">
        <f>VLOOKUP(A27,'APPENDIX A'!$A$2:'APPENDIX A'!$E$524,4,0)</f>
        <v>#N/A</v>
      </c>
      <c r="I27" s="43" t="e">
        <f t="shared" si="4"/>
        <v>#N/A</v>
      </c>
      <c r="J27" s="43" t="e">
        <f t="shared" si="5"/>
        <v>#N/A</v>
      </c>
      <c r="K27" s="44" t="e">
        <f t="shared" si="15"/>
        <v>#N/A</v>
      </c>
      <c r="L27" s="44" t="e">
        <f t="shared" si="6"/>
        <v>#N/A</v>
      </c>
      <c r="M27" s="45" t="e">
        <f>VLOOKUP(A27,'APPENDIX C'!$A$2:'APPENDIX C'!$B$486,2,0)</f>
        <v>#N/A</v>
      </c>
      <c r="N27" s="46">
        <f t="shared" si="7"/>
        <v>0</v>
      </c>
      <c r="O27" s="46">
        <f t="shared" si="8"/>
        <v>0</v>
      </c>
      <c r="P27" s="46">
        <f t="shared" si="9"/>
        <v>0</v>
      </c>
      <c r="Q27" s="46">
        <f t="shared" si="10"/>
        <v>0</v>
      </c>
      <c r="R27" s="46">
        <f t="shared" si="11"/>
        <v>0</v>
      </c>
      <c r="S27" s="46">
        <f t="shared" si="12"/>
        <v>0</v>
      </c>
      <c r="T27" s="46" t="e">
        <f t="shared" si="0"/>
        <v>#N/A</v>
      </c>
      <c r="U27" s="43" t="e">
        <f t="shared" si="13"/>
        <v>#N/A</v>
      </c>
      <c r="V27" s="43" t="e">
        <f t="shared" si="14"/>
        <v>#N/A</v>
      </c>
    </row>
    <row r="28" spans="1:22" ht="17" x14ac:dyDescent="0.2">
      <c r="A28" s="50"/>
      <c r="B28" s="43" t="e">
        <f t="shared" si="1"/>
        <v>#N/A</v>
      </c>
      <c r="C28" s="43" t="e">
        <f>VLOOKUP(A28,'APPENDIX A'!$A$2:'APPENDIX A'!$E$524,3,0)</f>
        <v>#N/A</v>
      </c>
      <c r="D28" s="43" t="e">
        <f>VLOOKUP(A28,'APPENDIX A'!$A$2:'APPENDIX A'!$E$524,2,0)</f>
        <v>#N/A</v>
      </c>
      <c r="E28" s="43" t="e">
        <f t="shared" si="2"/>
        <v>#N/A</v>
      </c>
      <c r="F28" s="43" t="e">
        <f t="shared" si="3"/>
        <v>#N/A</v>
      </c>
      <c r="G28" s="43" t="e">
        <f>VLOOKUP(A28,'APPENDIX A'!$A$2:'APPENDIX A'!$E$524,5,0)</f>
        <v>#N/A</v>
      </c>
      <c r="H28" s="43" t="e">
        <f>VLOOKUP(A28,'APPENDIX A'!$A$2:'APPENDIX A'!$E$524,4,0)</f>
        <v>#N/A</v>
      </c>
      <c r="I28" s="43" t="e">
        <f t="shared" si="4"/>
        <v>#N/A</v>
      </c>
      <c r="J28" s="43" t="e">
        <f t="shared" si="5"/>
        <v>#N/A</v>
      </c>
      <c r="K28" s="44" t="e">
        <f t="shared" si="15"/>
        <v>#N/A</v>
      </c>
      <c r="L28" s="44" t="e">
        <f t="shared" si="6"/>
        <v>#N/A</v>
      </c>
      <c r="M28" s="45" t="e">
        <f>VLOOKUP(A28,'APPENDIX C'!$A$2:'APPENDIX C'!$B$486,2,0)</f>
        <v>#N/A</v>
      </c>
      <c r="N28" s="46">
        <f t="shared" si="7"/>
        <v>0</v>
      </c>
      <c r="O28" s="46">
        <f t="shared" si="8"/>
        <v>0</v>
      </c>
      <c r="P28" s="46">
        <f t="shared" si="9"/>
        <v>0</v>
      </c>
      <c r="Q28" s="46">
        <f t="shared" si="10"/>
        <v>0</v>
      </c>
      <c r="R28" s="46">
        <f t="shared" si="11"/>
        <v>0</v>
      </c>
      <c r="S28" s="46">
        <f t="shared" si="12"/>
        <v>0</v>
      </c>
      <c r="T28" s="46" t="e">
        <f t="shared" si="0"/>
        <v>#N/A</v>
      </c>
      <c r="U28" s="43" t="e">
        <f t="shared" si="13"/>
        <v>#N/A</v>
      </c>
      <c r="V28" s="43" t="e">
        <f t="shared" si="14"/>
        <v>#N/A</v>
      </c>
    </row>
    <row r="29" spans="1:22" ht="17" x14ac:dyDescent="0.2">
      <c r="A29" s="50"/>
      <c r="B29" s="43" t="e">
        <f t="shared" si="1"/>
        <v>#N/A</v>
      </c>
      <c r="C29" s="43" t="e">
        <f>VLOOKUP(A29,'APPENDIX A'!$A$2:'APPENDIX A'!$E$524,3,0)</f>
        <v>#N/A</v>
      </c>
      <c r="D29" s="43" t="e">
        <f>VLOOKUP(A29,'APPENDIX A'!$A$2:'APPENDIX A'!$E$524,2,0)</f>
        <v>#N/A</v>
      </c>
      <c r="E29" s="43" t="e">
        <f t="shared" si="2"/>
        <v>#N/A</v>
      </c>
      <c r="F29" s="43" t="e">
        <f t="shared" si="3"/>
        <v>#N/A</v>
      </c>
      <c r="G29" s="43" t="e">
        <f>VLOOKUP(A29,'APPENDIX A'!$A$2:'APPENDIX A'!$E$524,5,0)</f>
        <v>#N/A</v>
      </c>
      <c r="H29" s="43" t="e">
        <f>VLOOKUP(A29,'APPENDIX A'!$A$2:'APPENDIX A'!$E$524,4,0)</f>
        <v>#N/A</v>
      </c>
      <c r="I29" s="43" t="e">
        <f t="shared" si="4"/>
        <v>#N/A</v>
      </c>
      <c r="J29" s="43" t="e">
        <f t="shared" si="5"/>
        <v>#N/A</v>
      </c>
      <c r="K29" s="44" t="e">
        <f t="shared" si="15"/>
        <v>#N/A</v>
      </c>
      <c r="L29" s="44" t="e">
        <f t="shared" si="6"/>
        <v>#N/A</v>
      </c>
      <c r="M29" s="45" t="e">
        <f>VLOOKUP(A29,'APPENDIX C'!$A$2:'APPENDIX C'!$B$486,2,0)</f>
        <v>#N/A</v>
      </c>
      <c r="N29" s="46">
        <f t="shared" si="7"/>
        <v>0</v>
      </c>
      <c r="O29" s="46">
        <f t="shared" si="8"/>
        <v>0</v>
      </c>
      <c r="P29" s="46">
        <f t="shared" si="9"/>
        <v>0</v>
      </c>
      <c r="Q29" s="46">
        <f t="shared" si="10"/>
        <v>0</v>
      </c>
      <c r="R29" s="46">
        <f t="shared" si="11"/>
        <v>0</v>
      </c>
      <c r="S29" s="46">
        <f t="shared" si="12"/>
        <v>0</v>
      </c>
      <c r="T29" s="46" t="e">
        <f t="shared" si="0"/>
        <v>#N/A</v>
      </c>
      <c r="U29" s="43" t="e">
        <f t="shared" si="13"/>
        <v>#N/A</v>
      </c>
      <c r="V29" s="43" t="e">
        <f t="shared" si="14"/>
        <v>#N/A</v>
      </c>
    </row>
    <row r="30" spans="1:22" x14ac:dyDescent="0.2">
      <c r="A30" s="50"/>
      <c r="B30" s="43" t="e">
        <f t="shared" ref="B30:B32" si="16">IF(F30=0, IF(J30=0,"NONE","GIANO-B"),IF(J30=0,"HARPS-N","GIARPS"))</f>
        <v>#N/A</v>
      </c>
      <c r="C30" s="43" t="e">
        <f>VLOOKUP(A30,'APPENDIX A'!$A$2:'APPENDIX A'!$E$524,3,0)</f>
        <v>#N/A</v>
      </c>
      <c r="D30" s="43" t="e">
        <f>VLOOKUP(A30,'APPENDIX A'!$A$2:'APPENDIX A'!$E$524,2,0)</f>
        <v>#N/A</v>
      </c>
      <c r="E30" s="43" t="e">
        <f t="shared" ref="E30:E32" si="17">IF(C30=0, 0,IF(D30=0,0,120+167+D30*(C30+37)))</f>
        <v>#N/A</v>
      </c>
      <c r="F30" s="43" t="e">
        <f t="shared" ref="F30:F32" si="18">E30/3600</f>
        <v>#N/A</v>
      </c>
      <c r="G30" s="43" t="e">
        <f>VLOOKUP(A30,'APPENDIX A'!$A$2:'APPENDIX A'!$E$524,5,0)</f>
        <v>#N/A</v>
      </c>
      <c r="H30" s="43" t="e">
        <f>VLOOKUP(A30,'APPENDIX A'!$A$2:'APPENDIX A'!$E$524,4,0)</f>
        <v>#N/A</v>
      </c>
      <c r="I30" s="43" t="e">
        <f t="shared" ref="I30:I32" si="19">H30*(180+2*G30)</f>
        <v>#N/A</v>
      </c>
      <c r="J30" s="43" t="e">
        <f t="shared" ref="J30:J32" si="20">I30/3600</f>
        <v>#N/A</v>
      </c>
      <c r="K30" s="44" t="e">
        <f t="shared" ref="K30:K32" si="21">L29</f>
        <v>#N/A</v>
      </c>
      <c r="L30" s="44" t="e">
        <f t="shared" ref="L30:L32" si="22">TIME(U30,V30,0)</f>
        <v>#N/A</v>
      </c>
      <c r="M30" s="45" t="e">
        <f>VLOOKUP(A30,'APPENDIX C'!$A$2:'APPENDIX C'!$B$486,2,0)</f>
        <v>#N/A</v>
      </c>
      <c r="N30" s="46">
        <f t="shared" ref="N30:N32" si="23">IF(MID(A30,1,2)="MP",0,IF(MID(A30,1,1)="M",F30,IF(A30="GATO01",F30/4,0)))</f>
        <v>0</v>
      </c>
      <c r="O30" s="46">
        <f t="shared" ref="O30:O32" si="24">IF(MID(A30,1,2)="KP",F30,IF(A30="GATO01",(F30)/4,0))</f>
        <v>0</v>
      </c>
      <c r="P30" s="46">
        <f t="shared" ref="P30:P32" si="25">IF(MID(A30,1,2)="SC",MAX(F30,J30),0)</f>
        <v>0</v>
      </c>
      <c r="Q30" s="46">
        <f t="shared" ref="Q30:Q32" si="26">IF(MID(A30,1,2)="YO",MAX(F30,J30),0)</f>
        <v>0</v>
      </c>
      <c r="R30" s="46">
        <f t="shared" ref="R30:R32" si="27">IF(MID(A30,1,2)="AT",MAX(F30,J30),0)</f>
        <v>0</v>
      </c>
      <c r="S30" s="46">
        <f t="shared" ref="S30:S32" si="28">IF(MID(A30,1,2)="GT",F30,0)</f>
        <v>0</v>
      </c>
      <c r="T30" s="46" t="e">
        <f t="shared" ref="T30:T32" si="29">IF(F30&lt;J30,HOUR(K30)+(MINUTE(K30)+(I30)/60)/60,HOUR(K30)+(MINUTE(K30)+(E30)/60)/60)</f>
        <v>#N/A</v>
      </c>
      <c r="U30" s="43" t="e">
        <f t="shared" ref="U30:U32" si="30">INT(T30)</f>
        <v>#N/A</v>
      </c>
      <c r="V30" s="43" t="e">
        <f t="shared" ref="V30:V32" si="31">ROUND(((T30-U30)*60),0)</f>
        <v>#N/A</v>
      </c>
    </row>
    <row r="31" spans="1:22" x14ac:dyDescent="0.2">
      <c r="A31" s="49"/>
      <c r="B31" s="43" t="e">
        <f t="shared" si="16"/>
        <v>#N/A</v>
      </c>
      <c r="C31" s="43" t="e">
        <f>VLOOKUP(A31,'APPENDIX A'!$A$2:'APPENDIX A'!$E$524,3,0)</f>
        <v>#N/A</v>
      </c>
      <c r="D31" s="43" t="e">
        <f>VLOOKUP(A31,'APPENDIX A'!$A$2:'APPENDIX A'!$E$524,2,0)</f>
        <v>#N/A</v>
      </c>
      <c r="E31" s="43" t="e">
        <f t="shared" si="17"/>
        <v>#N/A</v>
      </c>
      <c r="F31" s="43" t="e">
        <f t="shared" si="18"/>
        <v>#N/A</v>
      </c>
      <c r="G31" s="43" t="e">
        <f>VLOOKUP(A31,'APPENDIX A'!$A$2:'APPENDIX A'!$E$524,5,0)</f>
        <v>#N/A</v>
      </c>
      <c r="H31" s="43" t="e">
        <f>VLOOKUP(A31,'APPENDIX A'!$A$2:'APPENDIX A'!$E$524,4,0)</f>
        <v>#N/A</v>
      </c>
      <c r="I31" s="43" t="e">
        <f t="shared" si="19"/>
        <v>#N/A</v>
      </c>
      <c r="J31" s="43" t="e">
        <f t="shared" si="20"/>
        <v>#N/A</v>
      </c>
      <c r="K31" s="44" t="e">
        <f t="shared" si="21"/>
        <v>#N/A</v>
      </c>
      <c r="L31" s="44" t="e">
        <f t="shared" si="22"/>
        <v>#N/A</v>
      </c>
      <c r="M31" s="45" t="e">
        <f>VLOOKUP(A31,'APPENDIX C'!$A$2:'APPENDIX C'!$B$486,2,0)</f>
        <v>#N/A</v>
      </c>
      <c r="N31" s="46">
        <f t="shared" si="23"/>
        <v>0</v>
      </c>
      <c r="O31" s="46">
        <f t="shared" si="24"/>
        <v>0</v>
      </c>
      <c r="P31" s="46">
        <f t="shared" si="25"/>
        <v>0</v>
      </c>
      <c r="Q31" s="46">
        <f t="shared" si="26"/>
        <v>0</v>
      </c>
      <c r="R31" s="46">
        <f t="shared" si="27"/>
        <v>0</v>
      </c>
      <c r="S31" s="46">
        <f t="shared" si="28"/>
        <v>0</v>
      </c>
      <c r="T31" s="46" t="e">
        <f t="shared" si="29"/>
        <v>#N/A</v>
      </c>
      <c r="U31" s="43" t="e">
        <f t="shared" si="30"/>
        <v>#N/A</v>
      </c>
      <c r="V31" s="43" t="e">
        <f t="shared" si="31"/>
        <v>#N/A</v>
      </c>
    </row>
    <row r="32" spans="1:22" x14ac:dyDescent="0.2">
      <c r="A32" s="50"/>
      <c r="B32" s="43" t="e">
        <f t="shared" si="16"/>
        <v>#N/A</v>
      </c>
      <c r="C32" s="43" t="e">
        <f>VLOOKUP(A32,'APPENDIX A'!$A$2:'APPENDIX A'!$E$524,3,0)</f>
        <v>#N/A</v>
      </c>
      <c r="D32" s="43" t="e">
        <f>VLOOKUP(A32,'APPENDIX A'!$A$2:'APPENDIX A'!$E$524,2,0)</f>
        <v>#N/A</v>
      </c>
      <c r="E32" s="43" t="e">
        <f t="shared" si="17"/>
        <v>#N/A</v>
      </c>
      <c r="F32" s="43" t="e">
        <f t="shared" si="18"/>
        <v>#N/A</v>
      </c>
      <c r="G32" s="43" t="e">
        <f>VLOOKUP(A32,'APPENDIX A'!$A$2:'APPENDIX A'!$E$524,5,0)</f>
        <v>#N/A</v>
      </c>
      <c r="H32" s="43" t="e">
        <f>VLOOKUP(A32,'APPENDIX A'!$A$2:'APPENDIX A'!$E$524,4,0)</f>
        <v>#N/A</v>
      </c>
      <c r="I32" s="43" t="e">
        <f t="shared" si="19"/>
        <v>#N/A</v>
      </c>
      <c r="J32" s="43" t="e">
        <f t="shared" si="20"/>
        <v>#N/A</v>
      </c>
      <c r="K32" s="44" t="e">
        <f t="shared" si="21"/>
        <v>#N/A</v>
      </c>
      <c r="L32" s="44" t="e">
        <f t="shared" si="22"/>
        <v>#N/A</v>
      </c>
      <c r="M32" s="45" t="e">
        <f>VLOOKUP(A32,'APPENDIX C'!$A$2:'APPENDIX C'!$B$486,2,0)</f>
        <v>#N/A</v>
      </c>
      <c r="N32" s="46">
        <f t="shared" si="23"/>
        <v>0</v>
      </c>
      <c r="O32" s="46">
        <f t="shared" si="24"/>
        <v>0</v>
      </c>
      <c r="P32" s="46">
        <f t="shared" si="25"/>
        <v>0</v>
      </c>
      <c r="Q32" s="46">
        <f t="shared" si="26"/>
        <v>0</v>
      </c>
      <c r="R32" s="46">
        <f t="shared" si="27"/>
        <v>0</v>
      </c>
      <c r="S32" s="46">
        <f t="shared" si="28"/>
        <v>0</v>
      </c>
      <c r="T32" s="46" t="e">
        <f t="shared" si="29"/>
        <v>#N/A</v>
      </c>
      <c r="U32" s="43" t="e">
        <f t="shared" si="30"/>
        <v>#N/A</v>
      </c>
      <c r="V32" s="43" t="e">
        <f t="shared" si="31"/>
        <v>#N/A</v>
      </c>
    </row>
    <row r="33" spans="1:19" x14ac:dyDescent="0.2">
      <c r="A33" s="43"/>
      <c r="B33" s="43"/>
      <c r="C33" s="43"/>
      <c r="D33" s="43"/>
      <c r="E33" s="43"/>
      <c r="F33" s="43"/>
      <c r="G33" s="43"/>
      <c r="H33" s="43"/>
      <c r="I33" s="43"/>
      <c r="J33" s="43"/>
    </row>
    <row r="34" spans="1:19" x14ac:dyDescent="0.2">
      <c r="A34" s="43"/>
      <c r="B34" s="43"/>
      <c r="C34" s="43"/>
      <c r="D34" s="43"/>
      <c r="E34" s="43"/>
      <c r="F34" s="43"/>
      <c r="G34" s="43"/>
      <c r="H34" s="43"/>
      <c r="I34" s="43"/>
      <c r="J34" s="43"/>
      <c r="M34" s="37" t="s">
        <v>113</v>
      </c>
      <c r="N34" s="46">
        <f t="shared" ref="N34:S34" si="32">SUM(N2:N32)</f>
        <v>0</v>
      </c>
      <c r="O34" s="46">
        <f t="shared" si="32"/>
        <v>0</v>
      </c>
      <c r="P34" s="46">
        <f t="shared" si="32"/>
        <v>0</v>
      </c>
      <c r="Q34" s="46">
        <f t="shared" si="32"/>
        <v>0</v>
      </c>
      <c r="R34" s="46">
        <f t="shared" si="32"/>
        <v>0</v>
      </c>
      <c r="S34" s="46">
        <f t="shared" si="32"/>
        <v>0</v>
      </c>
    </row>
    <row r="35" spans="1:19" x14ac:dyDescent="0.2">
      <c r="A35" s="43"/>
      <c r="B35" s="43"/>
      <c r="C35" s="43"/>
      <c r="D35" s="43"/>
      <c r="E35" s="43"/>
      <c r="F35" s="43"/>
      <c r="G35" s="43"/>
      <c r="H35" s="43"/>
      <c r="I35" s="43"/>
      <c r="J35" s="43"/>
    </row>
    <row r="36" spans="1:19" x14ac:dyDescent="0.2">
      <c r="A36" s="43"/>
      <c r="B36" s="43"/>
      <c r="C36" s="43"/>
      <c r="D36" s="43"/>
      <c r="E36" s="43"/>
      <c r="F36" s="43"/>
      <c r="G36" s="43"/>
      <c r="H36" s="43"/>
      <c r="I36" s="43"/>
      <c r="J36" s="43"/>
    </row>
    <row r="37" spans="1:19" x14ac:dyDescent="0.2">
      <c r="A37" s="43"/>
      <c r="B37" s="43"/>
      <c r="C37" s="43"/>
      <c r="D37" s="43"/>
      <c r="E37" s="43"/>
      <c r="F37" s="43"/>
      <c r="G37" s="43"/>
      <c r="H37" s="43"/>
      <c r="I37" s="43"/>
      <c r="J37" s="43"/>
    </row>
    <row r="38" spans="1:19" x14ac:dyDescent="0.2">
      <c r="A38" s="43"/>
      <c r="B38" s="43"/>
      <c r="C38" s="43"/>
      <c r="D38" s="43"/>
      <c r="E38" s="43"/>
      <c r="F38" s="43"/>
      <c r="G38" s="43"/>
      <c r="H38" s="43"/>
      <c r="I38" s="43"/>
      <c r="J38" s="43"/>
    </row>
    <row r="39" spans="1:19" x14ac:dyDescent="0.2">
      <c r="A39" s="43"/>
      <c r="B39" s="43"/>
      <c r="C39" s="43"/>
      <c r="D39" s="43"/>
      <c r="E39" s="43"/>
      <c r="F39" s="43"/>
      <c r="G39" s="43"/>
      <c r="H39" s="43"/>
      <c r="I39" s="43"/>
      <c r="J39" s="43"/>
    </row>
    <row r="40" spans="1:19" x14ac:dyDescent="0.2">
      <c r="A40" s="43"/>
      <c r="B40" s="43"/>
      <c r="C40" s="43"/>
      <c r="D40" s="43"/>
      <c r="E40" s="43"/>
      <c r="F40" s="43"/>
      <c r="G40" s="43"/>
      <c r="H40" s="43"/>
      <c r="I40" s="43"/>
      <c r="J40" s="43"/>
    </row>
    <row r="41" spans="1:19" x14ac:dyDescent="0.2">
      <c r="A41" s="43"/>
      <c r="B41" s="43"/>
      <c r="C41" s="43"/>
      <c r="D41" s="43"/>
      <c r="E41" s="43"/>
      <c r="F41" s="43"/>
      <c r="G41" s="43"/>
      <c r="H41" s="43"/>
      <c r="I41" s="43"/>
      <c r="J41" s="43"/>
    </row>
    <row r="42" spans="1:19" x14ac:dyDescent="0.2">
      <c r="A42" s="43"/>
      <c r="B42" s="43"/>
      <c r="C42" s="43"/>
      <c r="D42" s="43"/>
      <c r="E42" s="43"/>
      <c r="F42" s="43"/>
      <c r="G42" s="43"/>
      <c r="H42" s="43"/>
      <c r="I42" s="43"/>
      <c r="J42" s="43"/>
    </row>
    <row r="43" spans="1:19" x14ac:dyDescent="0.2">
      <c r="A43" s="43"/>
      <c r="B43" s="43"/>
      <c r="C43" s="43"/>
      <c r="D43" s="43"/>
      <c r="E43" s="43"/>
      <c r="F43" s="43"/>
      <c r="G43" s="43"/>
      <c r="H43" s="43"/>
      <c r="I43" s="43"/>
      <c r="J43" s="43"/>
    </row>
    <row r="44" spans="1:19" x14ac:dyDescent="0.2">
      <c r="A44" s="43"/>
      <c r="B44" s="43"/>
      <c r="C44" s="43"/>
      <c r="D44" s="43"/>
      <c r="E44" s="43"/>
      <c r="F44" s="43"/>
      <c r="G44" s="43"/>
      <c r="H44" s="43"/>
      <c r="I44" s="43"/>
      <c r="J44" s="43"/>
    </row>
    <row r="45" spans="1:19" x14ac:dyDescent="0.2">
      <c r="A45" s="43"/>
      <c r="B45" s="43"/>
      <c r="C45" s="43"/>
      <c r="D45" s="43"/>
      <c r="E45" s="43"/>
      <c r="F45" s="43"/>
      <c r="G45" s="43"/>
      <c r="H45" s="43"/>
      <c r="I45" s="43"/>
      <c r="J45" s="43"/>
    </row>
    <row r="46" spans="1:19" x14ac:dyDescent="0.2">
      <c r="A46" s="43"/>
      <c r="B46" s="43"/>
      <c r="C46" s="43"/>
      <c r="D46" s="43"/>
      <c r="E46" s="43"/>
      <c r="F46" s="43"/>
      <c r="G46" s="43"/>
      <c r="H46" s="43"/>
      <c r="I46" s="43"/>
      <c r="J46" s="43"/>
    </row>
    <row r="47" spans="1:19" x14ac:dyDescent="0.2">
      <c r="A47" s="43"/>
      <c r="B47" s="43"/>
      <c r="C47" s="43"/>
      <c r="D47" s="43"/>
      <c r="E47" s="43"/>
      <c r="F47" s="43"/>
      <c r="G47" s="43"/>
      <c r="H47" s="43"/>
      <c r="I47" s="43"/>
      <c r="J47" s="43"/>
    </row>
    <row r="48" spans="1:19"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row r="51" spans="1:10" x14ac:dyDescent="0.2">
      <c r="A51" s="43"/>
      <c r="B51" s="43"/>
      <c r="C51" s="43"/>
      <c r="D51" s="43"/>
      <c r="E51" s="43"/>
      <c r="F51" s="43"/>
      <c r="G51" s="43"/>
      <c r="H51" s="43"/>
      <c r="I51" s="43"/>
      <c r="J51" s="43"/>
    </row>
    <row r="52" spans="1:10" x14ac:dyDescent="0.2">
      <c r="A52" s="43"/>
      <c r="B52" s="43"/>
      <c r="C52" s="43"/>
      <c r="D52" s="43"/>
      <c r="E52" s="43"/>
      <c r="F52" s="43"/>
      <c r="G52" s="43"/>
      <c r="H52" s="43"/>
      <c r="I52" s="43"/>
      <c r="J52" s="4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4559-7878-914A-9E15-6ACC66B6F5B5}">
  <dimension ref="A1:V50"/>
  <sheetViews>
    <sheetView workbookViewId="0">
      <selection activeCell="A2" sqref="A2:A30"/>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ht="17"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ht="17"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2019'!G15</f>
        <v>0.84444444444444444</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30" si="0">IF(F2&lt;J2,HOUR(K2)+(MINUTE(K2)+(I2)/60)/60,HOUR(K2)+(MINUTE(K2)+(E2)/60)/60)</f>
        <v>#N/A</v>
      </c>
      <c r="U2" s="43" t="e">
        <f>INT(T2)</f>
        <v>#N/A</v>
      </c>
      <c r="V2" s="43" t="e">
        <f>ROUND(((T2-U2)*60),0)</f>
        <v>#N/A</v>
      </c>
    </row>
    <row r="3" spans="1:22" ht="17" x14ac:dyDescent="0.2">
      <c r="A3" s="49"/>
      <c r="B3" s="43" t="e">
        <f t="shared" ref="B3:B30" si="1">IF(F3=0, IF(J3=0,"NONE","GIANO-B"),IF(J3=0,"HARPS-N","GIARPS"))</f>
        <v>#N/A</v>
      </c>
      <c r="C3" s="43" t="e">
        <f>VLOOKUP(A3,'APPENDIX A'!$A$2:'APPENDIX A'!$E$524,3,0)</f>
        <v>#N/A</v>
      </c>
      <c r="D3" s="43" t="e">
        <f>VLOOKUP(A3,'APPENDIX A'!$A$2:'APPENDIX A'!$E$524,2,0)</f>
        <v>#N/A</v>
      </c>
      <c r="E3" s="43" t="e">
        <f t="shared" ref="E3:E30" si="2">IF(C3=0, 0,IF(D3=0,0,120+167+D3*(C3+37)))</f>
        <v>#N/A</v>
      </c>
      <c r="F3" s="43" t="e">
        <f t="shared" ref="F3:F30" si="3">E3/3600</f>
        <v>#N/A</v>
      </c>
      <c r="G3" s="43" t="e">
        <f>VLOOKUP(A3,'APPENDIX A'!$A$2:'APPENDIX A'!$E$524,5,0)</f>
        <v>#N/A</v>
      </c>
      <c r="H3" s="43" t="e">
        <f>VLOOKUP(A3,'APPENDIX A'!$A$2:'APPENDIX A'!$E$524,4,0)</f>
        <v>#N/A</v>
      </c>
      <c r="I3" s="43" t="e">
        <f t="shared" ref="I3:I30" si="4">H3*(180+2*G3)</f>
        <v>#N/A</v>
      </c>
      <c r="J3" s="43" t="e">
        <f t="shared" ref="J3:J30" si="5">I3/3600</f>
        <v>#N/A</v>
      </c>
      <c r="K3" s="44" t="e">
        <f>L2</f>
        <v>#N/A</v>
      </c>
      <c r="L3" s="44" t="e">
        <f t="shared" ref="L3:L30" si="6">TIME(U3,V3,0)</f>
        <v>#N/A</v>
      </c>
      <c r="M3" s="45" t="e">
        <f>VLOOKUP(A3,'APPENDIX C'!$A$2:'APPENDIX C'!$B$486,2,0)</f>
        <v>#N/A</v>
      </c>
      <c r="N3" s="46">
        <f t="shared" ref="N3:N30" si="7">IF(MID(A3,1,2)="MP",0,IF(MID(A3,1,1)="M",F3,IF(A3="GATO01",F3/4,0)))</f>
        <v>0</v>
      </c>
      <c r="O3" s="46">
        <f t="shared" ref="O3:O30" si="8">IF(MID(A3,1,2)="KP",F3,IF(A3="GATO01",(F3)/4,0))</f>
        <v>0</v>
      </c>
      <c r="P3" s="46">
        <f t="shared" ref="P3:P30" si="9">IF(MID(A3,1,2)="SC",MAX(F3,J3),0)</f>
        <v>0</v>
      </c>
      <c r="Q3" s="46">
        <f t="shared" ref="Q3:Q30" si="10">IF(MID(A3,1,2)="YO",MAX(F3,J3),0)</f>
        <v>0</v>
      </c>
      <c r="R3" s="46">
        <f t="shared" ref="R3:R30" si="11">IF(MID(A3,1,2)="AT",MAX(F3,J3),0)</f>
        <v>0</v>
      </c>
      <c r="S3" s="46">
        <f t="shared" ref="S3:S30" si="12">IF(MID(A3,1,2)="GT",F3,0)</f>
        <v>0</v>
      </c>
      <c r="T3" s="46" t="e">
        <f t="shared" si="0"/>
        <v>#N/A</v>
      </c>
      <c r="U3" s="43" t="e">
        <f t="shared" ref="U3:U30" si="13">INT(T3)</f>
        <v>#N/A</v>
      </c>
      <c r="V3" s="43" t="e">
        <f t="shared" ref="V3:V30" si="14">ROUND(((T3-U3)*60),0)</f>
        <v>#N/A</v>
      </c>
    </row>
    <row r="4" spans="1:22" ht="17" x14ac:dyDescent="0.2">
      <c r="A4" s="50"/>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30"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ht="17"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ht="17"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ht="17"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ht="17"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ht="17"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ht="17"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ht="17"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ht="17"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ht="17" x14ac:dyDescent="0.2">
      <c r="A13" s="50"/>
      <c r="B13" s="43" t="e">
        <f t="shared" si="1"/>
        <v>#N/A</v>
      </c>
      <c r="C13" s="43" t="e">
        <f>VLOOKUP(A13,'APPENDIX A'!$A$2:'APPENDIX A'!$E$524,3,0)</f>
        <v>#N/A</v>
      </c>
      <c r="D13" s="43" t="e">
        <f>VLOOKUP(A13,'APPENDIX A'!$A$2:'APPENDIX A'!$E$524,2,0)</f>
        <v>#N/A</v>
      </c>
      <c r="E13" s="43" t="e">
        <f t="shared" si="2"/>
        <v>#N/A</v>
      </c>
      <c r="F13" s="43" t="e">
        <f t="shared" si="3"/>
        <v>#N/A</v>
      </c>
      <c r="G13" s="43" t="e">
        <f>VLOOKUP(A13,'APPENDIX A'!$A$2:'APPENDIX A'!$E$524,5,0)</f>
        <v>#N/A</v>
      </c>
      <c r="H13" s="43" t="e">
        <f>VLOOKUP(A13,'APPENDIX A'!$A$2:'APPENDIX A'!$E$524,4,0)</f>
        <v>#N/A</v>
      </c>
      <c r="I13" s="43" t="e">
        <f t="shared" si="4"/>
        <v>#N/A</v>
      </c>
      <c r="J13" s="43" t="e">
        <f t="shared" si="5"/>
        <v>#N/A</v>
      </c>
      <c r="K13" s="44" t="e">
        <f t="shared" si="15"/>
        <v>#N/A</v>
      </c>
      <c r="L13" s="44" t="e">
        <f t="shared" si="6"/>
        <v>#N/A</v>
      </c>
      <c r="M13" s="45" t="e">
        <f>VLOOKUP(A13,'APPENDIX C'!$A$2:'APPENDIX C'!$B$486,2,0)</f>
        <v>#N/A</v>
      </c>
      <c r="N13" s="46">
        <f t="shared" si="7"/>
        <v>0</v>
      </c>
      <c r="O13" s="46">
        <f t="shared" si="8"/>
        <v>0</v>
      </c>
      <c r="P13" s="46">
        <f t="shared" si="9"/>
        <v>0</v>
      </c>
      <c r="Q13" s="46">
        <f t="shared" si="10"/>
        <v>0</v>
      </c>
      <c r="R13" s="46">
        <f t="shared" si="11"/>
        <v>0</v>
      </c>
      <c r="S13" s="46">
        <f t="shared" si="12"/>
        <v>0</v>
      </c>
      <c r="T13" s="46" t="e">
        <f t="shared" si="0"/>
        <v>#N/A</v>
      </c>
      <c r="U13" s="43" t="e">
        <f t="shared" si="13"/>
        <v>#N/A</v>
      </c>
      <c r="V13" s="43" t="e">
        <f t="shared" si="14"/>
        <v>#N/A</v>
      </c>
    </row>
    <row r="14" spans="1:22" ht="17" x14ac:dyDescent="0.2">
      <c r="A14" s="50"/>
      <c r="B14" s="43" t="e">
        <f t="shared" si="1"/>
        <v>#N/A</v>
      </c>
      <c r="C14" s="43" t="e">
        <f>VLOOKUP(A14,'APPENDIX A'!$A$2:'APPENDIX A'!$E$524,3,0)</f>
        <v>#N/A</v>
      </c>
      <c r="D14" s="43" t="e">
        <f>VLOOKUP(A14,'APPENDIX A'!$A$2:'APPENDIX A'!$E$524,2,0)</f>
        <v>#N/A</v>
      </c>
      <c r="E14" s="43" t="e">
        <f t="shared" si="2"/>
        <v>#N/A</v>
      </c>
      <c r="F14" s="43" t="e">
        <f t="shared" si="3"/>
        <v>#N/A</v>
      </c>
      <c r="G14" s="43" t="e">
        <f>VLOOKUP(A14,'APPENDIX A'!$A$2:'APPENDIX A'!$E$524,5,0)</f>
        <v>#N/A</v>
      </c>
      <c r="H14" s="43" t="e">
        <f>VLOOKUP(A14,'APPENDIX A'!$A$2:'APPENDIX A'!$E$524,4,0)</f>
        <v>#N/A</v>
      </c>
      <c r="I14" s="43" t="e">
        <f t="shared" si="4"/>
        <v>#N/A</v>
      </c>
      <c r="J14" s="43" t="e">
        <f t="shared" si="5"/>
        <v>#N/A</v>
      </c>
      <c r="K14" s="44" t="e">
        <f t="shared" si="15"/>
        <v>#N/A</v>
      </c>
      <c r="L14" s="44" t="e">
        <f t="shared" si="6"/>
        <v>#N/A</v>
      </c>
      <c r="M14" s="45" t="e">
        <f>VLOOKUP(A14,'APPENDIX C'!$A$2:'APPENDIX C'!$B$486,2,0)</f>
        <v>#N/A</v>
      </c>
      <c r="N14" s="46">
        <f t="shared" si="7"/>
        <v>0</v>
      </c>
      <c r="O14" s="46">
        <f t="shared" si="8"/>
        <v>0</v>
      </c>
      <c r="P14" s="46">
        <f t="shared" si="9"/>
        <v>0</v>
      </c>
      <c r="Q14" s="46">
        <f t="shared" si="10"/>
        <v>0</v>
      </c>
      <c r="R14" s="46">
        <f t="shared" si="11"/>
        <v>0</v>
      </c>
      <c r="S14" s="46">
        <f t="shared" si="12"/>
        <v>0</v>
      </c>
      <c r="T14" s="46" t="e">
        <f t="shared" si="0"/>
        <v>#N/A</v>
      </c>
      <c r="U14" s="43" t="e">
        <f t="shared" si="13"/>
        <v>#N/A</v>
      </c>
      <c r="V14" s="43" t="e">
        <f t="shared" si="14"/>
        <v>#N/A</v>
      </c>
    </row>
    <row r="15" spans="1:22" ht="17" x14ac:dyDescent="0.2">
      <c r="A15" s="49"/>
      <c r="B15" s="43" t="e">
        <f t="shared" si="1"/>
        <v>#N/A</v>
      </c>
      <c r="C15" s="43" t="e">
        <f>VLOOKUP(A15,'APPENDIX A'!$A$2:'APPENDIX A'!$E$524,3,0)</f>
        <v>#N/A</v>
      </c>
      <c r="D15" s="43" t="e">
        <f>VLOOKUP(A15,'APPENDIX A'!$A$2:'APPENDIX A'!$E$524,2,0)</f>
        <v>#N/A</v>
      </c>
      <c r="E15" s="43" t="e">
        <f t="shared" si="2"/>
        <v>#N/A</v>
      </c>
      <c r="F15" s="43" t="e">
        <f t="shared" si="3"/>
        <v>#N/A</v>
      </c>
      <c r="G15" s="43" t="e">
        <f>VLOOKUP(A15,'APPENDIX A'!$A$2:'APPENDIX A'!$E$524,5,0)</f>
        <v>#N/A</v>
      </c>
      <c r="H15" s="43" t="e">
        <f>VLOOKUP(A15,'APPENDIX A'!$A$2:'APPENDIX A'!$E$524,4,0)</f>
        <v>#N/A</v>
      </c>
      <c r="I15" s="43" t="e">
        <f t="shared" si="4"/>
        <v>#N/A</v>
      </c>
      <c r="J15" s="43" t="e">
        <f t="shared" si="5"/>
        <v>#N/A</v>
      </c>
      <c r="K15" s="44" t="e">
        <f t="shared" si="15"/>
        <v>#N/A</v>
      </c>
      <c r="L15" s="44" t="e">
        <f t="shared" si="6"/>
        <v>#N/A</v>
      </c>
      <c r="M15" s="45" t="e">
        <f>VLOOKUP(A15,'APPENDIX C'!$A$2:'APPENDIX C'!$B$486,2,0)</f>
        <v>#N/A</v>
      </c>
      <c r="N15" s="46">
        <f t="shared" si="7"/>
        <v>0</v>
      </c>
      <c r="O15" s="46">
        <f t="shared" si="8"/>
        <v>0</v>
      </c>
      <c r="P15" s="46">
        <f t="shared" si="9"/>
        <v>0</v>
      </c>
      <c r="Q15" s="46">
        <f t="shared" si="10"/>
        <v>0</v>
      </c>
      <c r="R15" s="46">
        <f t="shared" si="11"/>
        <v>0</v>
      </c>
      <c r="S15" s="46">
        <f t="shared" si="12"/>
        <v>0</v>
      </c>
      <c r="T15" s="46" t="e">
        <f t="shared" si="0"/>
        <v>#N/A</v>
      </c>
      <c r="U15" s="43" t="e">
        <f t="shared" si="13"/>
        <v>#N/A</v>
      </c>
      <c r="V15" s="43" t="e">
        <f t="shared" si="14"/>
        <v>#N/A</v>
      </c>
    </row>
    <row r="16" spans="1:22" ht="17" x14ac:dyDescent="0.2">
      <c r="A16" s="49"/>
      <c r="B16" s="43" t="e">
        <f t="shared" si="1"/>
        <v>#N/A</v>
      </c>
      <c r="C16" s="43" t="e">
        <f>VLOOKUP(A16,'APPENDIX A'!$A$2:'APPENDIX A'!$E$524,3,0)</f>
        <v>#N/A</v>
      </c>
      <c r="D16" s="43" t="e">
        <f>VLOOKUP(A16,'APPENDIX A'!$A$2:'APPENDIX A'!$E$524,2,0)</f>
        <v>#N/A</v>
      </c>
      <c r="E16" s="43" t="e">
        <f t="shared" si="2"/>
        <v>#N/A</v>
      </c>
      <c r="F16" s="43" t="e">
        <f t="shared" si="3"/>
        <v>#N/A</v>
      </c>
      <c r="G16" s="43" t="e">
        <f>VLOOKUP(A16,'APPENDIX A'!$A$2:'APPENDIX A'!$E$524,5,0)</f>
        <v>#N/A</v>
      </c>
      <c r="H16" s="43" t="e">
        <f>VLOOKUP(A16,'APPENDIX A'!$A$2:'APPENDIX A'!$E$524,4,0)</f>
        <v>#N/A</v>
      </c>
      <c r="I16" s="43" t="e">
        <f t="shared" si="4"/>
        <v>#N/A</v>
      </c>
      <c r="J16" s="43" t="e">
        <f t="shared" si="5"/>
        <v>#N/A</v>
      </c>
      <c r="K16" s="44" t="e">
        <f t="shared" si="15"/>
        <v>#N/A</v>
      </c>
      <c r="L16" s="44" t="e">
        <f t="shared" si="6"/>
        <v>#N/A</v>
      </c>
      <c r="M16" s="45" t="e">
        <f>VLOOKUP(A16,'APPENDIX C'!$A$2:'APPENDIX C'!$B$486,2,0)</f>
        <v>#N/A</v>
      </c>
      <c r="N16" s="46">
        <f t="shared" si="7"/>
        <v>0</v>
      </c>
      <c r="O16" s="46">
        <f t="shared" si="8"/>
        <v>0</v>
      </c>
      <c r="P16" s="46">
        <f t="shared" si="9"/>
        <v>0</v>
      </c>
      <c r="Q16" s="46">
        <f t="shared" si="10"/>
        <v>0</v>
      </c>
      <c r="R16" s="46">
        <f t="shared" si="11"/>
        <v>0</v>
      </c>
      <c r="S16" s="46">
        <f t="shared" si="12"/>
        <v>0</v>
      </c>
      <c r="T16" s="46" t="e">
        <f t="shared" si="0"/>
        <v>#N/A</v>
      </c>
      <c r="U16" s="43" t="e">
        <f t="shared" si="13"/>
        <v>#N/A</v>
      </c>
      <c r="V16" s="43" t="e">
        <f t="shared" si="14"/>
        <v>#N/A</v>
      </c>
    </row>
    <row r="17" spans="1:22" x14ac:dyDescent="0.2">
      <c r="A17" s="49"/>
      <c r="B17" s="43" t="e">
        <f t="shared" si="1"/>
        <v>#N/A</v>
      </c>
      <c r="C17" s="43" t="e">
        <f>VLOOKUP(A17,'APPENDIX A'!$A$2:'APPENDIX A'!$E$524,3,0)</f>
        <v>#N/A</v>
      </c>
      <c r="D17" s="43" t="e">
        <f>VLOOKUP(A17,'APPENDIX A'!$A$2:'APPENDIX A'!$E$524,2,0)</f>
        <v>#N/A</v>
      </c>
      <c r="E17" s="43" t="e">
        <f t="shared" si="2"/>
        <v>#N/A</v>
      </c>
      <c r="F17" s="43" t="e">
        <f t="shared" si="3"/>
        <v>#N/A</v>
      </c>
      <c r="G17" s="43" t="e">
        <f>VLOOKUP(A17,'APPENDIX A'!$A$2:'APPENDIX A'!$E$524,5,0)</f>
        <v>#N/A</v>
      </c>
      <c r="H17" s="43" t="e">
        <f>VLOOKUP(A17,'APPENDIX A'!$A$2:'APPENDIX A'!$E$524,4,0)</f>
        <v>#N/A</v>
      </c>
      <c r="I17" s="43" t="e">
        <f t="shared" si="4"/>
        <v>#N/A</v>
      </c>
      <c r="J17" s="43" t="e">
        <f t="shared" si="5"/>
        <v>#N/A</v>
      </c>
      <c r="K17" s="44" t="e">
        <f t="shared" si="15"/>
        <v>#N/A</v>
      </c>
      <c r="L17" s="44" t="e">
        <f t="shared" si="6"/>
        <v>#N/A</v>
      </c>
      <c r="M17" s="45" t="e">
        <f>VLOOKUP(A17,'APPENDIX C'!$A$2:'APPENDIX C'!$B$486,2,0)</f>
        <v>#N/A</v>
      </c>
      <c r="N17" s="46">
        <f t="shared" si="7"/>
        <v>0</v>
      </c>
      <c r="O17" s="46">
        <f t="shared" si="8"/>
        <v>0</v>
      </c>
      <c r="P17" s="46">
        <f t="shared" si="9"/>
        <v>0</v>
      </c>
      <c r="Q17" s="46">
        <f t="shared" si="10"/>
        <v>0</v>
      </c>
      <c r="R17" s="46">
        <f t="shared" si="11"/>
        <v>0</v>
      </c>
      <c r="S17" s="46">
        <f t="shared" si="12"/>
        <v>0</v>
      </c>
      <c r="T17" s="46" t="e">
        <f t="shared" si="0"/>
        <v>#N/A</v>
      </c>
      <c r="U17" s="43" t="e">
        <f t="shared" si="13"/>
        <v>#N/A</v>
      </c>
      <c r="V17" s="43" t="e">
        <f t="shared" si="14"/>
        <v>#N/A</v>
      </c>
    </row>
    <row r="18" spans="1:22" ht="17" x14ac:dyDescent="0.2">
      <c r="A18" s="50"/>
      <c r="B18" s="43" t="e">
        <f t="shared" si="1"/>
        <v>#N/A</v>
      </c>
      <c r="C18" s="43" t="e">
        <f>VLOOKUP(A18,'APPENDIX A'!$A$2:'APPENDIX A'!$E$524,3,0)</f>
        <v>#N/A</v>
      </c>
      <c r="D18" s="43" t="e">
        <f>VLOOKUP(A18,'APPENDIX A'!$A$2:'APPENDIX A'!$E$524,2,0)</f>
        <v>#N/A</v>
      </c>
      <c r="E18" s="43" t="e">
        <f t="shared" si="2"/>
        <v>#N/A</v>
      </c>
      <c r="F18" s="43" t="e">
        <f t="shared" si="3"/>
        <v>#N/A</v>
      </c>
      <c r="G18" s="43" t="e">
        <f>VLOOKUP(A18,'APPENDIX A'!$A$2:'APPENDIX A'!$E$524,5,0)</f>
        <v>#N/A</v>
      </c>
      <c r="H18" s="43" t="e">
        <f>VLOOKUP(A18,'APPENDIX A'!$A$2:'APPENDIX A'!$E$524,4,0)</f>
        <v>#N/A</v>
      </c>
      <c r="I18" s="43" t="e">
        <f t="shared" si="4"/>
        <v>#N/A</v>
      </c>
      <c r="J18" s="43" t="e">
        <f t="shared" si="5"/>
        <v>#N/A</v>
      </c>
      <c r="K18" s="44" t="e">
        <f t="shared" si="15"/>
        <v>#N/A</v>
      </c>
      <c r="L18" s="44" t="e">
        <f t="shared" si="6"/>
        <v>#N/A</v>
      </c>
      <c r="M18" s="45" t="e">
        <f>VLOOKUP(A18,'APPENDIX C'!$A$2:'APPENDIX C'!$B$486,2,0)</f>
        <v>#N/A</v>
      </c>
      <c r="N18" s="46">
        <f t="shared" si="7"/>
        <v>0</v>
      </c>
      <c r="O18" s="46">
        <f t="shared" si="8"/>
        <v>0</v>
      </c>
      <c r="P18" s="46">
        <f t="shared" si="9"/>
        <v>0</v>
      </c>
      <c r="Q18" s="46">
        <f t="shared" si="10"/>
        <v>0</v>
      </c>
      <c r="R18" s="46">
        <f t="shared" si="11"/>
        <v>0</v>
      </c>
      <c r="S18" s="46">
        <f t="shared" si="12"/>
        <v>0</v>
      </c>
      <c r="T18" s="46" t="e">
        <f t="shared" si="0"/>
        <v>#N/A</v>
      </c>
      <c r="U18" s="43" t="e">
        <f t="shared" si="13"/>
        <v>#N/A</v>
      </c>
      <c r="V18" s="43" t="e">
        <f t="shared" si="14"/>
        <v>#N/A</v>
      </c>
    </row>
    <row r="19" spans="1:22" ht="17" x14ac:dyDescent="0.2">
      <c r="A19" s="50"/>
      <c r="B19" s="43" t="e">
        <f t="shared" si="1"/>
        <v>#N/A</v>
      </c>
      <c r="C19" s="43" t="e">
        <f>VLOOKUP(A19,'APPENDIX A'!$A$2:'APPENDIX A'!$E$524,3,0)</f>
        <v>#N/A</v>
      </c>
      <c r="D19" s="43" t="e">
        <f>VLOOKUP(A19,'APPENDIX A'!$A$2:'APPENDIX A'!$E$524,2,0)</f>
        <v>#N/A</v>
      </c>
      <c r="E19" s="43" t="e">
        <f t="shared" si="2"/>
        <v>#N/A</v>
      </c>
      <c r="F19" s="43" t="e">
        <f t="shared" si="3"/>
        <v>#N/A</v>
      </c>
      <c r="G19" s="43" t="e">
        <f>VLOOKUP(A19,'APPENDIX A'!$A$2:'APPENDIX A'!$E$524,5,0)</f>
        <v>#N/A</v>
      </c>
      <c r="H19" s="43" t="e">
        <f>VLOOKUP(A19,'APPENDIX A'!$A$2:'APPENDIX A'!$E$524,4,0)</f>
        <v>#N/A</v>
      </c>
      <c r="I19" s="43" t="e">
        <f t="shared" si="4"/>
        <v>#N/A</v>
      </c>
      <c r="J19" s="43" t="e">
        <f t="shared" si="5"/>
        <v>#N/A</v>
      </c>
      <c r="K19" s="44" t="e">
        <f t="shared" si="15"/>
        <v>#N/A</v>
      </c>
      <c r="L19" s="44" t="e">
        <f t="shared" si="6"/>
        <v>#N/A</v>
      </c>
      <c r="M19" s="45" t="e">
        <f>VLOOKUP(A19,'APPENDIX C'!$A$2:'APPENDIX C'!$B$486,2,0)</f>
        <v>#N/A</v>
      </c>
      <c r="N19" s="46">
        <f t="shared" si="7"/>
        <v>0</v>
      </c>
      <c r="O19" s="46">
        <f t="shared" si="8"/>
        <v>0</v>
      </c>
      <c r="P19" s="46">
        <f t="shared" si="9"/>
        <v>0</v>
      </c>
      <c r="Q19" s="46">
        <f t="shared" si="10"/>
        <v>0</v>
      </c>
      <c r="R19" s="46">
        <f t="shared" si="11"/>
        <v>0</v>
      </c>
      <c r="S19" s="46">
        <f t="shared" si="12"/>
        <v>0</v>
      </c>
      <c r="T19" s="46" t="e">
        <f t="shared" si="0"/>
        <v>#N/A</v>
      </c>
      <c r="U19" s="43" t="e">
        <f t="shared" si="13"/>
        <v>#N/A</v>
      </c>
      <c r="V19" s="43" t="e">
        <f t="shared" si="14"/>
        <v>#N/A</v>
      </c>
    </row>
    <row r="20" spans="1:22" ht="17" x14ac:dyDescent="0.2">
      <c r="A20" s="50"/>
      <c r="B20" s="43" t="e">
        <f t="shared" si="1"/>
        <v>#N/A</v>
      </c>
      <c r="C20" s="43" t="e">
        <f>VLOOKUP(A20,'APPENDIX A'!$A$2:'APPENDIX A'!$E$524,3,0)</f>
        <v>#N/A</v>
      </c>
      <c r="D20" s="43" t="e">
        <f>VLOOKUP(A20,'APPENDIX A'!$A$2:'APPENDIX A'!$E$524,2,0)</f>
        <v>#N/A</v>
      </c>
      <c r="E20" s="43" t="e">
        <f t="shared" si="2"/>
        <v>#N/A</v>
      </c>
      <c r="F20" s="43" t="e">
        <f t="shared" si="3"/>
        <v>#N/A</v>
      </c>
      <c r="G20" s="43" t="e">
        <f>VLOOKUP(A20,'APPENDIX A'!$A$2:'APPENDIX A'!$E$524,5,0)</f>
        <v>#N/A</v>
      </c>
      <c r="H20" s="43" t="e">
        <f>VLOOKUP(A20,'APPENDIX A'!$A$2:'APPENDIX A'!$E$524,4,0)</f>
        <v>#N/A</v>
      </c>
      <c r="I20" s="43" t="e">
        <f t="shared" si="4"/>
        <v>#N/A</v>
      </c>
      <c r="J20" s="43" t="e">
        <f t="shared" si="5"/>
        <v>#N/A</v>
      </c>
      <c r="K20" s="44" t="e">
        <f t="shared" si="15"/>
        <v>#N/A</v>
      </c>
      <c r="L20" s="44" t="e">
        <f t="shared" si="6"/>
        <v>#N/A</v>
      </c>
      <c r="M20" s="45" t="e">
        <f>VLOOKUP(A20,'APPENDIX C'!$A$2:'APPENDIX C'!$B$486,2,0)</f>
        <v>#N/A</v>
      </c>
      <c r="N20" s="46">
        <f t="shared" si="7"/>
        <v>0</v>
      </c>
      <c r="O20" s="46">
        <f t="shared" si="8"/>
        <v>0</v>
      </c>
      <c r="P20" s="46">
        <f t="shared" si="9"/>
        <v>0</v>
      </c>
      <c r="Q20" s="46">
        <f t="shared" si="10"/>
        <v>0</v>
      </c>
      <c r="R20" s="46">
        <f t="shared" si="11"/>
        <v>0</v>
      </c>
      <c r="S20" s="46">
        <f t="shared" si="12"/>
        <v>0</v>
      </c>
      <c r="T20" s="46" t="e">
        <f t="shared" si="0"/>
        <v>#N/A</v>
      </c>
      <c r="U20" s="43" t="e">
        <f t="shared" si="13"/>
        <v>#N/A</v>
      </c>
      <c r="V20" s="43" t="e">
        <f t="shared" si="14"/>
        <v>#N/A</v>
      </c>
    </row>
    <row r="21" spans="1:22" x14ac:dyDescent="0.2">
      <c r="A21" s="50"/>
      <c r="B21" s="43" t="e">
        <f t="shared" si="1"/>
        <v>#N/A</v>
      </c>
      <c r="C21" s="43" t="e">
        <f>VLOOKUP(A21,'APPENDIX A'!$A$2:'APPENDIX A'!$E$524,3,0)</f>
        <v>#N/A</v>
      </c>
      <c r="D21" s="43" t="e">
        <f>VLOOKUP(A21,'APPENDIX A'!$A$2:'APPENDIX A'!$E$524,2,0)</f>
        <v>#N/A</v>
      </c>
      <c r="E21" s="43" t="e">
        <f t="shared" si="2"/>
        <v>#N/A</v>
      </c>
      <c r="F21" s="43" t="e">
        <f t="shared" si="3"/>
        <v>#N/A</v>
      </c>
      <c r="G21" s="43" t="e">
        <f>VLOOKUP(A21,'APPENDIX A'!$A$2:'APPENDIX A'!$E$524,5,0)</f>
        <v>#N/A</v>
      </c>
      <c r="H21" s="43" t="e">
        <f>VLOOKUP(A21,'APPENDIX A'!$A$2:'APPENDIX A'!$E$524,4,0)</f>
        <v>#N/A</v>
      </c>
      <c r="I21" s="43" t="e">
        <f t="shared" si="4"/>
        <v>#N/A</v>
      </c>
      <c r="J21" s="43" t="e">
        <f t="shared" si="5"/>
        <v>#N/A</v>
      </c>
      <c r="K21" s="44" t="e">
        <f t="shared" si="15"/>
        <v>#N/A</v>
      </c>
      <c r="L21" s="44" t="e">
        <f t="shared" si="6"/>
        <v>#N/A</v>
      </c>
      <c r="M21" s="45" t="e">
        <f>VLOOKUP(A21,'APPENDIX C'!$A$2:'APPENDIX C'!$B$486,2,0)</f>
        <v>#N/A</v>
      </c>
      <c r="N21" s="46">
        <f t="shared" si="7"/>
        <v>0</v>
      </c>
      <c r="O21" s="46">
        <f t="shared" si="8"/>
        <v>0</v>
      </c>
      <c r="P21" s="46">
        <f t="shared" si="9"/>
        <v>0</v>
      </c>
      <c r="Q21" s="46">
        <f t="shared" si="10"/>
        <v>0</v>
      </c>
      <c r="R21" s="46">
        <f t="shared" si="11"/>
        <v>0</v>
      </c>
      <c r="S21" s="46">
        <f t="shared" si="12"/>
        <v>0</v>
      </c>
      <c r="T21" s="46" t="e">
        <f t="shared" si="0"/>
        <v>#N/A</v>
      </c>
      <c r="U21" s="43" t="e">
        <f t="shared" si="13"/>
        <v>#N/A</v>
      </c>
      <c r="V21" s="43" t="e">
        <f t="shared" si="14"/>
        <v>#N/A</v>
      </c>
    </row>
    <row r="22" spans="1:22" x14ac:dyDescent="0.2">
      <c r="A22" s="50"/>
      <c r="B22" s="43" t="e">
        <f t="shared" si="1"/>
        <v>#N/A</v>
      </c>
      <c r="C22" s="43" t="e">
        <f>VLOOKUP(A22,'APPENDIX A'!$A$2:'APPENDIX A'!$E$524,3,0)</f>
        <v>#N/A</v>
      </c>
      <c r="D22" s="43" t="e">
        <f>VLOOKUP(A22,'APPENDIX A'!$A$2:'APPENDIX A'!$E$524,2,0)</f>
        <v>#N/A</v>
      </c>
      <c r="E22" s="43" t="e">
        <f t="shared" si="2"/>
        <v>#N/A</v>
      </c>
      <c r="F22" s="43" t="e">
        <f t="shared" si="3"/>
        <v>#N/A</v>
      </c>
      <c r="G22" s="43" t="e">
        <f>VLOOKUP(A22,'APPENDIX A'!$A$2:'APPENDIX A'!$E$524,5,0)</f>
        <v>#N/A</v>
      </c>
      <c r="H22" s="43" t="e">
        <f>VLOOKUP(A22,'APPENDIX A'!$A$2:'APPENDIX A'!$E$524,4,0)</f>
        <v>#N/A</v>
      </c>
      <c r="I22" s="43" t="e">
        <f t="shared" si="4"/>
        <v>#N/A</v>
      </c>
      <c r="J22" s="43" t="e">
        <f t="shared" si="5"/>
        <v>#N/A</v>
      </c>
      <c r="K22" s="44" t="e">
        <f t="shared" si="15"/>
        <v>#N/A</v>
      </c>
      <c r="L22" s="44" t="e">
        <f t="shared" si="6"/>
        <v>#N/A</v>
      </c>
      <c r="M22" s="45" t="e">
        <f>VLOOKUP(A22,'APPENDIX C'!$A$2:'APPENDIX C'!$B$486,2,0)</f>
        <v>#N/A</v>
      </c>
      <c r="N22" s="46">
        <f t="shared" si="7"/>
        <v>0</v>
      </c>
      <c r="O22" s="46">
        <f t="shared" si="8"/>
        <v>0</v>
      </c>
      <c r="P22" s="46">
        <f t="shared" si="9"/>
        <v>0</v>
      </c>
      <c r="Q22" s="46">
        <f t="shared" si="10"/>
        <v>0</v>
      </c>
      <c r="R22" s="46">
        <f t="shared" si="11"/>
        <v>0</v>
      </c>
      <c r="S22" s="46">
        <f t="shared" si="12"/>
        <v>0</v>
      </c>
      <c r="T22" s="46" t="e">
        <f t="shared" si="0"/>
        <v>#N/A</v>
      </c>
      <c r="U22" s="43" t="e">
        <f t="shared" si="13"/>
        <v>#N/A</v>
      </c>
      <c r="V22" s="43" t="e">
        <f t="shared" si="14"/>
        <v>#N/A</v>
      </c>
    </row>
    <row r="23" spans="1:22" ht="17" x14ac:dyDescent="0.2">
      <c r="A23" s="50"/>
      <c r="B23" s="43" t="e">
        <f t="shared" si="1"/>
        <v>#N/A</v>
      </c>
      <c r="C23" s="43" t="e">
        <f>VLOOKUP(A23,'APPENDIX A'!$A$2:'APPENDIX A'!$E$524,3,0)</f>
        <v>#N/A</v>
      </c>
      <c r="D23" s="43" t="e">
        <f>VLOOKUP(A23,'APPENDIX A'!$A$2:'APPENDIX A'!$E$524,2,0)</f>
        <v>#N/A</v>
      </c>
      <c r="E23" s="43" t="e">
        <f t="shared" si="2"/>
        <v>#N/A</v>
      </c>
      <c r="F23" s="43" t="e">
        <f t="shared" si="3"/>
        <v>#N/A</v>
      </c>
      <c r="G23" s="43" t="e">
        <f>VLOOKUP(A23,'APPENDIX A'!$A$2:'APPENDIX A'!$E$524,5,0)</f>
        <v>#N/A</v>
      </c>
      <c r="H23" s="43" t="e">
        <f>VLOOKUP(A23,'APPENDIX A'!$A$2:'APPENDIX A'!$E$524,4,0)</f>
        <v>#N/A</v>
      </c>
      <c r="I23" s="43" t="e">
        <f t="shared" si="4"/>
        <v>#N/A</v>
      </c>
      <c r="J23" s="43" t="e">
        <f t="shared" si="5"/>
        <v>#N/A</v>
      </c>
      <c r="K23" s="44" t="e">
        <f t="shared" si="15"/>
        <v>#N/A</v>
      </c>
      <c r="L23" s="44" t="e">
        <f t="shared" si="6"/>
        <v>#N/A</v>
      </c>
      <c r="M23" s="45" t="e">
        <f>VLOOKUP(A23,'APPENDIX C'!$A$2:'APPENDIX C'!$B$486,2,0)</f>
        <v>#N/A</v>
      </c>
      <c r="N23" s="46">
        <f t="shared" si="7"/>
        <v>0</v>
      </c>
      <c r="O23" s="46">
        <f t="shared" si="8"/>
        <v>0</v>
      </c>
      <c r="P23" s="46">
        <f t="shared" si="9"/>
        <v>0</v>
      </c>
      <c r="Q23" s="46">
        <f t="shared" si="10"/>
        <v>0</v>
      </c>
      <c r="R23" s="46">
        <f t="shared" si="11"/>
        <v>0</v>
      </c>
      <c r="S23" s="46">
        <f t="shared" si="12"/>
        <v>0</v>
      </c>
      <c r="T23" s="46" t="e">
        <f t="shared" si="0"/>
        <v>#N/A</v>
      </c>
      <c r="U23" s="43" t="e">
        <f t="shared" si="13"/>
        <v>#N/A</v>
      </c>
      <c r="V23" s="43" t="e">
        <f t="shared" si="14"/>
        <v>#N/A</v>
      </c>
    </row>
    <row r="24" spans="1:22" ht="17" x14ac:dyDescent="0.2">
      <c r="A24" s="50"/>
      <c r="B24" s="43" t="e">
        <f t="shared" si="1"/>
        <v>#N/A</v>
      </c>
      <c r="C24" s="43" t="e">
        <f>VLOOKUP(A24,'APPENDIX A'!$A$2:'APPENDIX A'!$E$524,3,0)</f>
        <v>#N/A</v>
      </c>
      <c r="D24" s="43" t="e">
        <f>VLOOKUP(A24,'APPENDIX A'!$A$2:'APPENDIX A'!$E$524,2,0)</f>
        <v>#N/A</v>
      </c>
      <c r="E24" s="43" t="e">
        <f t="shared" si="2"/>
        <v>#N/A</v>
      </c>
      <c r="F24" s="43" t="e">
        <f t="shared" si="3"/>
        <v>#N/A</v>
      </c>
      <c r="G24" s="43" t="e">
        <f>VLOOKUP(A24,'APPENDIX A'!$A$2:'APPENDIX A'!$E$524,5,0)</f>
        <v>#N/A</v>
      </c>
      <c r="H24" s="43" t="e">
        <f>VLOOKUP(A24,'APPENDIX A'!$A$2:'APPENDIX A'!$E$524,4,0)</f>
        <v>#N/A</v>
      </c>
      <c r="I24" s="43" t="e">
        <f t="shared" si="4"/>
        <v>#N/A</v>
      </c>
      <c r="J24" s="43" t="e">
        <f t="shared" si="5"/>
        <v>#N/A</v>
      </c>
      <c r="K24" s="44" t="e">
        <f t="shared" si="15"/>
        <v>#N/A</v>
      </c>
      <c r="L24" s="44" t="e">
        <f t="shared" si="6"/>
        <v>#N/A</v>
      </c>
      <c r="M24" s="45" t="e">
        <f>VLOOKUP(A24,'APPENDIX C'!$A$2:'APPENDIX C'!$B$486,2,0)</f>
        <v>#N/A</v>
      </c>
      <c r="N24" s="46">
        <f t="shared" si="7"/>
        <v>0</v>
      </c>
      <c r="O24" s="46">
        <f t="shared" si="8"/>
        <v>0</v>
      </c>
      <c r="P24" s="46">
        <f t="shared" si="9"/>
        <v>0</v>
      </c>
      <c r="Q24" s="46">
        <f t="shared" si="10"/>
        <v>0</v>
      </c>
      <c r="R24" s="46">
        <f t="shared" si="11"/>
        <v>0</v>
      </c>
      <c r="S24" s="46">
        <f t="shared" si="12"/>
        <v>0</v>
      </c>
      <c r="T24" s="46" t="e">
        <f t="shared" si="0"/>
        <v>#N/A</v>
      </c>
      <c r="U24" s="43" t="e">
        <f t="shared" si="13"/>
        <v>#N/A</v>
      </c>
      <c r="V24" s="43" t="e">
        <f t="shared" si="14"/>
        <v>#N/A</v>
      </c>
    </row>
    <row r="25" spans="1:22" ht="17" x14ac:dyDescent="0.2">
      <c r="A25" s="50"/>
      <c r="B25" s="43" t="e">
        <f t="shared" si="1"/>
        <v>#N/A</v>
      </c>
      <c r="C25" s="43" t="e">
        <f>VLOOKUP(A25,'APPENDIX A'!$A$2:'APPENDIX A'!$E$524,3,0)</f>
        <v>#N/A</v>
      </c>
      <c r="D25" s="43" t="e">
        <f>VLOOKUP(A25,'APPENDIX A'!$A$2:'APPENDIX A'!$E$524,2,0)</f>
        <v>#N/A</v>
      </c>
      <c r="E25" s="43" t="e">
        <f t="shared" si="2"/>
        <v>#N/A</v>
      </c>
      <c r="F25" s="43" t="e">
        <f t="shared" si="3"/>
        <v>#N/A</v>
      </c>
      <c r="G25" s="43" t="e">
        <f>VLOOKUP(A25,'APPENDIX A'!$A$2:'APPENDIX A'!$E$524,5,0)</f>
        <v>#N/A</v>
      </c>
      <c r="H25" s="43" t="e">
        <f>VLOOKUP(A25,'APPENDIX A'!$A$2:'APPENDIX A'!$E$524,4,0)</f>
        <v>#N/A</v>
      </c>
      <c r="I25" s="43" t="e">
        <f t="shared" si="4"/>
        <v>#N/A</v>
      </c>
      <c r="J25" s="43" t="e">
        <f t="shared" si="5"/>
        <v>#N/A</v>
      </c>
      <c r="K25" s="44" t="e">
        <f t="shared" si="15"/>
        <v>#N/A</v>
      </c>
      <c r="L25" s="44" t="e">
        <f t="shared" si="6"/>
        <v>#N/A</v>
      </c>
      <c r="M25" s="45" t="e">
        <f>VLOOKUP(A25,'APPENDIX C'!$A$2:'APPENDIX C'!$B$486,2,0)</f>
        <v>#N/A</v>
      </c>
      <c r="N25" s="46">
        <f t="shared" si="7"/>
        <v>0</v>
      </c>
      <c r="O25" s="46">
        <f t="shared" si="8"/>
        <v>0</v>
      </c>
      <c r="P25" s="46">
        <f t="shared" si="9"/>
        <v>0</v>
      </c>
      <c r="Q25" s="46">
        <f t="shared" si="10"/>
        <v>0</v>
      </c>
      <c r="R25" s="46">
        <f t="shared" si="11"/>
        <v>0</v>
      </c>
      <c r="S25" s="46">
        <f t="shared" si="12"/>
        <v>0</v>
      </c>
      <c r="T25" s="46" t="e">
        <f t="shared" si="0"/>
        <v>#N/A</v>
      </c>
      <c r="U25" s="43" t="e">
        <f t="shared" si="13"/>
        <v>#N/A</v>
      </c>
      <c r="V25" s="43" t="e">
        <f t="shared" si="14"/>
        <v>#N/A</v>
      </c>
    </row>
    <row r="26" spans="1:22" ht="17" x14ac:dyDescent="0.2">
      <c r="A26" s="50"/>
      <c r="B26" s="43" t="e">
        <f t="shared" si="1"/>
        <v>#N/A</v>
      </c>
      <c r="C26" s="43" t="e">
        <f>VLOOKUP(A26,'APPENDIX A'!$A$2:'APPENDIX A'!$E$524,3,0)</f>
        <v>#N/A</v>
      </c>
      <c r="D26" s="43" t="e">
        <f>VLOOKUP(A26,'APPENDIX A'!$A$2:'APPENDIX A'!$E$524,2,0)</f>
        <v>#N/A</v>
      </c>
      <c r="E26" s="43" t="e">
        <f t="shared" si="2"/>
        <v>#N/A</v>
      </c>
      <c r="F26" s="43" t="e">
        <f t="shared" si="3"/>
        <v>#N/A</v>
      </c>
      <c r="G26" s="43" t="e">
        <f>VLOOKUP(A26,'APPENDIX A'!$A$2:'APPENDIX A'!$E$524,5,0)</f>
        <v>#N/A</v>
      </c>
      <c r="H26" s="43" t="e">
        <f>VLOOKUP(A26,'APPENDIX A'!$A$2:'APPENDIX A'!$E$524,4,0)</f>
        <v>#N/A</v>
      </c>
      <c r="I26" s="43" t="e">
        <f t="shared" si="4"/>
        <v>#N/A</v>
      </c>
      <c r="J26" s="43" t="e">
        <f t="shared" si="5"/>
        <v>#N/A</v>
      </c>
      <c r="K26" s="44" t="e">
        <f t="shared" si="15"/>
        <v>#N/A</v>
      </c>
      <c r="L26" s="44" t="e">
        <f t="shared" si="6"/>
        <v>#N/A</v>
      </c>
      <c r="M26" s="45" t="e">
        <f>VLOOKUP(A26,'APPENDIX C'!$A$2:'APPENDIX C'!$B$486,2,0)</f>
        <v>#N/A</v>
      </c>
      <c r="N26" s="46">
        <f t="shared" si="7"/>
        <v>0</v>
      </c>
      <c r="O26" s="46">
        <f t="shared" si="8"/>
        <v>0</v>
      </c>
      <c r="P26" s="46">
        <f t="shared" si="9"/>
        <v>0</v>
      </c>
      <c r="Q26" s="46">
        <f t="shared" si="10"/>
        <v>0</v>
      </c>
      <c r="R26" s="46">
        <f t="shared" si="11"/>
        <v>0</v>
      </c>
      <c r="S26" s="46">
        <f t="shared" si="12"/>
        <v>0</v>
      </c>
      <c r="T26" s="46" t="e">
        <f t="shared" si="0"/>
        <v>#N/A</v>
      </c>
      <c r="U26" s="43" t="e">
        <f t="shared" si="13"/>
        <v>#N/A</v>
      </c>
      <c r="V26" s="43" t="e">
        <f t="shared" si="14"/>
        <v>#N/A</v>
      </c>
    </row>
    <row r="27" spans="1:22" ht="17" x14ac:dyDescent="0.2">
      <c r="A27" s="50"/>
      <c r="B27" s="43" t="e">
        <f t="shared" si="1"/>
        <v>#N/A</v>
      </c>
      <c r="C27" s="43" t="e">
        <f>VLOOKUP(A27,'APPENDIX A'!$A$2:'APPENDIX A'!$E$524,3,0)</f>
        <v>#N/A</v>
      </c>
      <c r="D27" s="43" t="e">
        <f>VLOOKUP(A27,'APPENDIX A'!$A$2:'APPENDIX A'!$E$524,2,0)</f>
        <v>#N/A</v>
      </c>
      <c r="E27" s="43" t="e">
        <f t="shared" si="2"/>
        <v>#N/A</v>
      </c>
      <c r="F27" s="43" t="e">
        <f t="shared" si="3"/>
        <v>#N/A</v>
      </c>
      <c r="G27" s="43" t="e">
        <f>VLOOKUP(A27,'APPENDIX A'!$A$2:'APPENDIX A'!$E$524,5,0)</f>
        <v>#N/A</v>
      </c>
      <c r="H27" s="43" t="e">
        <f>VLOOKUP(A27,'APPENDIX A'!$A$2:'APPENDIX A'!$E$524,4,0)</f>
        <v>#N/A</v>
      </c>
      <c r="I27" s="43" t="e">
        <f t="shared" si="4"/>
        <v>#N/A</v>
      </c>
      <c r="J27" s="43" t="e">
        <f t="shared" si="5"/>
        <v>#N/A</v>
      </c>
      <c r="K27" s="44" t="e">
        <f t="shared" si="15"/>
        <v>#N/A</v>
      </c>
      <c r="L27" s="44" t="e">
        <f t="shared" si="6"/>
        <v>#N/A</v>
      </c>
      <c r="M27" s="45" t="e">
        <f>VLOOKUP(A27,'APPENDIX C'!$A$2:'APPENDIX C'!$B$486,2,0)</f>
        <v>#N/A</v>
      </c>
      <c r="N27" s="46">
        <f t="shared" si="7"/>
        <v>0</v>
      </c>
      <c r="O27" s="46">
        <f t="shared" si="8"/>
        <v>0</v>
      </c>
      <c r="P27" s="46">
        <f t="shared" si="9"/>
        <v>0</v>
      </c>
      <c r="Q27" s="46">
        <f t="shared" si="10"/>
        <v>0</v>
      </c>
      <c r="R27" s="46">
        <f t="shared" si="11"/>
        <v>0</v>
      </c>
      <c r="S27" s="46">
        <f t="shared" si="12"/>
        <v>0</v>
      </c>
      <c r="T27" s="46" t="e">
        <f t="shared" si="0"/>
        <v>#N/A</v>
      </c>
      <c r="U27" s="43" t="e">
        <f t="shared" si="13"/>
        <v>#N/A</v>
      </c>
      <c r="V27" s="43" t="e">
        <f t="shared" si="14"/>
        <v>#N/A</v>
      </c>
    </row>
    <row r="28" spans="1:22" ht="17" x14ac:dyDescent="0.2">
      <c r="A28" s="49"/>
      <c r="B28" s="43" t="e">
        <f t="shared" si="1"/>
        <v>#N/A</v>
      </c>
      <c r="C28" s="43" t="e">
        <f>VLOOKUP(A28,'APPENDIX A'!$A$2:'APPENDIX A'!$E$524,3,0)</f>
        <v>#N/A</v>
      </c>
      <c r="D28" s="43" t="e">
        <f>VLOOKUP(A28,'APPENDIX A'!$A$2:'APPENDIX A'!$E$524,2,0)</f>
        <v>#N/A</v>
      </c>
      <c r="E28" s="43" t="e">
        <f t="shared" si="2"/>
        <v>#N/A</v>
      </c>
      <c r="F28" s="43" t="e">
        <f t="shared" si="3"/>
        <v>#N/A</v>
      </c>
      <c r="G28" s="43" t="e">
        <f>VLOOKUP(A28,'APPENDIX A'!$A$2:'APPENDIX A'!$E$524,5,0)</f>
        <v>#N/A</v>
      </c>
      <c r="H28" s="43" t="e">
        <f>VLOOKUP(A28,'APPENDIX A'!$A$2:'APPENDIX A'!$E$524,4,0)</f>
        <v>#N/A</v>
      </c>
      <c r="I28" s="43" t="e">
        <f t="shared" si="4"/>
        <v>#N/A</v>
      </c>
      <c r="J28" s="43" t="e">
        <f t="shared" si="5"/>
        <v>#N/A</v>
      </c>
      <c r="K28" s="44" t="e">
        <f t="shared" si="15"/>
        <v>#N/A</v>
      </c>
      <c r="L28" s="44" t="e">
        <f t="shared" si="6"/>
        <v>#N/A</v>
      </c>
      <c r="M28" s="45" t="e">
        <f>VLOOKUP(A28,'APPENDIX C'!$A$2:'APPENDIX C'!$B$486,2,0)</f>
        <v>#N/A</v>
      </c>
      <c r="N28" s="46">
        <f t="shared" si="7"/>
        <v>0</v>
      </c>
      <c r="O28" s="46">
        <f t="shared" si="8"/>
        <v>0</v>
      </c>
      <c r="P28" s="46">
        <f t="shared" si="9"/>
        <v>0</v>
      </c>
      <c r="Q28" s="46">
        <f t="shared" si="10"/>
        <v>0</v>
      </c>
      <c r="R28" s="46">
        <f t="shared" si="11"/>
        <v>0</v>
      </c>
      <c r="S28" s="46">
        <f t="shared" si="12"/>
        <v>0</v>
      </c>
      <c r="T28" s="46" t="e">
        <f t="shared" si="0"/>
        <v>#N/A</v>
      </c>
      <c r="U28" s="43" t="e">
        <f t="shared" si="13"/>
        <v>#N/A</v>
      </c>
      <c r="V28" s="43" t="e">
        <f t="shared" si="14"/>
        <v>#N/A</v>
      </c>
    </row>
    <row r="29" spans="1:22" ht="17" x14ac:dyDescent="0.2">
      <c r="A29" s="49"/>
      <c r="B29" s="43" t="e">
        <f t="shared" si="1"/>
        <v>#N/A</v>
      </c>
      <c r="C29" s="43" t="e">
        <f>VLOOKUP(A29,'APPENDIX A'!$A$2:'APPENDIX A'!$E$524,3,0)</f>
        <v>#N/A</v>
      </c>
      <c r="D29" s="43" t="e">
        <f>VLOOKUP(A29,'APPENDIX A'!$A$2:'APPENDIX A'!$E$524,2,0)</f>
        <v>#N/A</v>
      </c>
      <c r="E29" s="43" t="e">
        <f t="shared" si="2"/>
        <v>#N/A</v>
      </c>
      <c r="F29" s="43" t="e">
        <f t="shared" si="3"/>
        <v>#N/A</v>
      </c>
      <c r="G29" s="43" t="e">
        <f>VLOOKUP(A29,'APPENDIX A'!$A$2:'APPENDIX A'!$E$524,5,0)</f>
        <v>#N/A</v>
      </c>
      <c r="H29" s="43" t="e">
        <f>VLOOKUP(A29,'APPENDIX A'!$A$2:'APPENDIX A'!$E$524,4,0)</f>
        <v>#N/A</v>
      </c>
      <c r="I29" s="43" t="e">
        <f t="shared" si="4"/>
        <v>#N/A</v>
      </c>
      <c r="J29" s="43" t="e">
        <f t="shared" si="5"/>
        <v>#N/A</v>
      </c>
      <c r="K29" s="44" t="e">
        <f t="shared" si="15"/>
        <v>#N/A</v>
      </c>
      <c r="L29" s="44" t="e">
        <f t="shared" si="6"/>
        <v>#N/A</v>
      </c>
      <c r="M29" s="45" t="e">
        <f>VLOOKUP(A29,'APPENDIX C'!$A$2:'APPENDIX C'!$B$486,2,0)</f>
        <v>#N/A</v>
      </c>
      <c r="N29" s="46">
        <f t="shared" si="7"/>
        <v>0</v>
      </c>
      <c r="O29" s="46">
        <f t="shared" si="8"/>
        <v>0</v>
      </c>
      <c r="P29" s="46">
        <f t="shared" si="9"/>
        <v>0</v>
      </c>
      <c r="Q29" s="46">
        <f t="shared" si="10"/>
        <v>0</v>
      </c>
      <c r="R29" s="46">
        <f t="shared" si="11"/>
        <v>0</v>
      </c>
      <c r="S29" s="46">
        <f t="shared" si="12"/>
        <v>0</v>
      </c>
      <c r="T29" s="46" t="e">
        <f t="shared" si="0"/>
        <v>#N/A</v>
      </c>
      <c r="U29" s="43" t="e">
        <f t="shared" si="13"/>
        <v>#N/A</v>
      </c>
      <c r="V29" s="43" t="e">
        <f t="shared" si="14"/>
        <v>#N/A</v>
      </c>
    </row>
    <row r="30" spans="1:22" ht="17" x14ac:dyDescent="0.2">
      <c r="A30" s="49"/>
      <c r="B30" s="43" t="e">
        <f t="shared" si="1"/>
        <v>#N/A</v>
      </c>
      <c r="C30" s="43" t="e">
        <f>VLOOKUP(A30,'APPENDIX A'!$A$2:'APPENDIX A'!$E$524,3,0)</f>
        <v>#N/A</v>
      </c>
      <c r="D30" s="43" t="e">
        <f>VLOOKUP(A30,'APPENDIX A'!$A$2:'APPENDIX A'!$E$524,2,0)</f>
        <v>#N/A</v>
      </c>
      <c r="E30" s="43" t="e">
        <f t="shared" si="2"/>
        <v>#N/A</v>
      </c>
      <c r="F30" s="43" t="e">
        <f t="shared" si="3"/>
        <v>#N/A</v>
      </c>
      <c r="G30" s="43" t="e">
        <f>VLOOKUP(A30,'APPENDIX A'!$A$2:'APPENDIX A'!$E$524,5,0)</f>
        <v>#N/A</v>
      </c>
      <c r="H30" s="43" t="e">
        <f>VLOOKUP(A30,'APPENDIX A'!$A$2:'APPENDIX A'!$E$524,4,0)</f>
        <v>#N/A</v>
      </c>
      <c r="I30" s="43" t="e">
        <f t="shared" si="4"/>
        <v>#N/A</v>
      </c>
      <c r="J30" s="43" t="e">
        <f t="shared" si="5"/>
        <v>#N/A</v>
      </c>
      <c r="K30" s="44" t="e">
        <f t="shared" si="15"/>
        <v>#N/A</v>
      </c>
      <c r="L30" s="44" t="e">
        <f t="shared" si="6"/>
        <v>#N/A</v>
      </c>
      <c r="M30" s="45" t="e">
        <f>VLOOKUP(A30,'APPENDIX C'!$A$2:'APPENDIX C'!$B$486,2,0)</f>
        <v>#N/A</v>
      </c>
      <c r="N30" s="46">
        <f t="shared" si="7"/>
        <v>0</v>
      </c>
      <c r="O30" s="46">
        <f t="shared" si="8"/>
        <v>0</v>
      </c>
      <c r="P30" s="46">
        <f t="shared" si="9"/>
        <v>0</v>
      </c>
      <c r="Q30" s="46">
        <f t="shared" si="10"/>
        <v>0</v>
      </c>
      <c r="R30" s="46">
        <f t="shared" si="11"/>
        <v>0</v>
      </c>
      <c r="S30" s="46">
        <f t="shared" si="12"/>
        <v>0</v>
      </c>
      <c r="T30" s="46" t="e">
        <f t="shared" si="0"/>
        <v>#N/A</v>
      </c>
      <c r="U30" s="43" t="e">
        <f t="shared" si="13"/>
        <v>#N/A</v>
      </c>
      <c r="V30" s="43" t="e">
        <f t="shared" si="14"/>
        <v>#N/A</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c r="M32" s="37" t="s">
        <v>113</v>
      </c>
      <c r="N32" s="46">
        <f t="shared" ref="N32:S32" si="16">SUM(N2:N30)</f>
        <v>0</v>
      </c>
      <c r="O32" s="46">
        <f t="shared" si="16"/>
        <v>0</v>
      </c>
      <c r="P32" s="46">
        <f t="shared" si="16"/>
        <v>0</v>
      </c>
      <c r="Q32" s="46">
        <f t="shared" si="16"/>
        <v>0</v>
      </c>
      <c r="R32" s="46">
        <f t="shared" si="16"/>
        <v>0</v>
      </c>
      <c r="S32" s="46">
        <f t="shared" si="16"/>
        <v>0</v>
      </c>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row r="50" spans="1:10" x14ac:dyDescent="0.2">
      <c r="A50" s="43"/>
      <c r="B50" s="43"/>
      <c r="C50" s="43"/>
      <c r="D50" s="43"/>
      <c r="E50" s="43"/>
      <c r="F50" s="43"/>
      <c r="G50" s="43"/>
      <c r="H50" s="43"/>
      <c r="I50" s="43"/>
      <c r="J50"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2"/>
  <sheetViews>
    <sheetView topLeftCell="A3" zoomScale="150" workbookViewId="0">
      <selection activeCell="A3" sqref="A3"/>
    </sheetView>
  </sheetViews>
  <sheetFormatPr baseColWidth="10" defaultRowHeight="16" x14ac:dyDescent="0.2"/>
  <cols>
    <col min="1" max="1" width="15.5" customWidth="1"/>
    <col min="2" max="2" width="43.83203125" customWidth="1"/>
  </cols>
  <sheetData>
    <row r="3" spans="1:2" ht="34" x14ac:dyDescent="0.2">
      <c r="A3" t="s">
        <v>688</v>
      </c>
      <c r="B3" t="s">
        <v>125</v>
      </c>
    </row>
    <row r="4" spans="1:2" x14ac:dyDescent="0.2">
      <c r="A4" t="s">
        <v>126</v>
      </c>
      <c r="B4" t="s">
        <v>127</v>
      </c>
    </row>
    <row r="5" spans="1:2" x14ac:dyDescent="0.2">
      <c r="A5" t="s">
        <v>623</v>
      </c>
      <c r="B5" t="s">
        <v>622</v>
      </c>
    </row>
    <row r="6" spans="1:2" ht="32" x14ac:dyDescent="0.2">
      <c r="A6" t="s">
        <v>557</v>
      </c>
      <c r="B6" t="s">
        <v>558</v>
      </c>
    </row>
    <row r="7" spans="1:2" x14ac:dyDescent="0.2">
      <c r="A7" t="s">
        <v>114</v>
      </c>
      <c r="B7" t="s">
        <v>128</v>
      </c>
    </row>
    <row r="8" spans="1:2" ht="64" x14ac:dyDescent="0.2">
      <c r="A8" t="s">
        <v>115</v>
      </c>
      <c r="B8" t="s">
        <v>116</v>
      </c>
    </row>
    <row r="9" spans="1:2" ht="48" x14ac:dyDescent="0.2">
      <c r="A9" t="s">
        <v>680</v>
      </c>
      <c r="B9" t="s">
        <v>537</v>
      </c>
    </row>
    <row r="10" spans="1:2" x14ac:dyDescent="0.2">
      <c r="A10" t="s">
        <v>117</v>
      </c>
      <c r="B10" t="s">
        <v>118</v>
      </c>
    </row>
    <row r="11" spans="1:2" x14ac:dyDescent="0.2">
      <c r="A11" t="s">
        <v>123</v>
      </c>
      <c r="B11" t="s">
        <v>453</v>
      </c>
    </row>
    <row r="12" spans="1:2" x14ac:dyDescent="0.2">
      <c r="A12" t="s">
        <v>454</v>
      </c>
      <c r="B12" t="s">
        <v>124</v>
      </c>
    </row>
  </sheetData>
  <pageMargins left="0.75" right="0.75" top="1" bottom="1" header="0.5" footer="0.5"/>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D0DE-A1AD-5349-8613-ADA983C5376C}">
  <dimension ref="A1:V49"/>
  <sheetViews>
    <sheetView workbookViewId="0">
      <selection activeCell="A2" sqref="A2:A29"/>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ht="17"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ht="17" x14ac:dyDescent="0.2">
      <c r="A2" s="49"/>
      <c r="B2" s="43" t="e">
        <f>IF(F2=0, IF(J2=0,"NONE","GIANO-B"),IF(J2=0,"HARPS-N","GIARPS"))</f>
        <v>#N/A</v>
      </c>
      <c r="C2" s="43" t="e">
        <f>VLOOKUP(A2,'APPENDIX A'!$A$2:'APPENDIX A'!$E$524,3,0)</f>
        <v>#N/A</v>
      </c>
      <c r="D2" s="43" t="e">
        <f>VLOOKUP(A2,'APPENDIX A'!$A$2:'APPENDIX A'!$E$524,2,0)</f>
        <v>#N/A</v>
      </c>
      <c r="E2" s="43" t="e">
        <f>IF(C2=0, 0,IF(D2=0,0,120+167+D2*(C2+37)))</f>
        <v>#N/A</v>
      </c>
      <c r="F2" s="43" t="e">
        <f>E2/3600</f>
        <v>#N/A</v>
      </c>
      <c r="G2" s="43" t="e">
        <f>VLOOKUP(A2,'APPENDIX A'!$A$2:'APPENDIX A'!$E$524,5,0)</f>
        <v>#N/A</v>
      </c>
      <c r="H2" s="43" t="e">
        <f>VLOOKUP(A2,'APPENDIX A'!$A$2:'APPENDIX A'!$E$524,4,0)</f>
        <v>#N/A</v>
      </c>
      <c r="I2" s="43" t="e">
        <f>H2*(180+2*G2)</f>
        <v>#N/A</v>
      </c>
      <c r="J2" s="43" t="e">
        <f>I2/3600</f>
        <v>#N/A</v>
      </c>
      <c r="K2" s="44">
        <f>'Summary MARCH 2019'!G16</f>
        <v>0.84486111111111117</v>
      </c>
      <c r="L2" s="44" t="e">
        <f>TIME(U2,V2,0)</f>
        <v>#N/A</v>
      </c>
      <c r="M2" s="45" t="e">
        <f>VLOOKUP(A2,'APPENDIX C'!$A$2:'APPENDIX C'!$B$486,2,0)</f>
        <v>#N/A</v>
      </c>
      <c r="N2" s="46">
        <f>IF(MID(A2,1,2)="MP",0,IF(MID(A2,1,1)="M",F2,IF(A2="GATO01",F2/4,0)))</f>
        <v>0</v>
      </c>
      <c r="O2" s="46">
        <f>IF(MID(A2,1,2)="KP",F2,IF(A2="GATO01",(F2)/4,0))</f>
        <v>0</v>
      </c>
      <c r="P2" s="46">
        <f>IF(MID(A2,1,2)="SC",MAX(F2,J2),0)</f>
        <v>0</v>
      </c>
      <c r="Q2" s="46">
        <f>IF(MID(A2,1,2)="YO",MAX(F2,J2),0)</f>
        <v>0</v>
      </c>
      <c r="R2" s="46">
        <f>IF(MID(A2,1,2)="AT",MAX(F2,J2),0)</f>
        <v>0</v>
      </c>
      <c r="S2" s="46">
        <f>IF(MID(A2,1,2)="GT",F2,0)</f>
        <v>0</v>
      </c>
      <c r="T2" s="46" t="e">
        <f t="shared" ref="T2:T25" si="0">IF(F2&lt;J2,HOUR(K2)+(MINUTE(K2)+(I2)/60)/60,HOUR(K2)+(MINUTE(K2)+(E2)/60)/60)</f>
        <v>#N/A</v>
      </c>
      <c r="U2" s="43" t="e">
        <f>INT(T2)</f>
        <v>#N/A</v>
      </c>
      <c r="V2" s="43" t="e">
        <f>ROUND(((T2-U2)*60),0)</f>
        <v>#N/A</v>
      </c>
    </row>
    <row r="3" spans="1:22" ht="17" x14ac:dyDescent="0.2">
      <c r="A3" s="49"/>
      <c r="B3" s="43" t="e">
        <f t="shared" ref="B3:B25" si="1">IF(F3=0, IF(J3=0,"NONE","GIANO-B"),IF(J3=0,"HARPS-N","GIARPS"))</f>
        <v>#N/A</v>
      </c>
      <c r="C3" s="43" t="e">
        <f>VLOOKUP(A3,'APPENDIX A'!$A$2:'APPENDIX A'!$E$524,3,0)</f>
        <v>#N/A</v>
      </c>
      <c r="D3" s="43" t="e">
        <f>VLOOKUP(A3,'APPENDIX A'!$A$2:'APPENDIX A'!$E$524,2,0)</f>
        <v>#N/A</v>
      </c>
      <c r="E3" s="43" t="e">
        <f t="shared" ref="E3:E25" si="2">IF(C3=0, 0,IF(D3=0,0,120+167+D3*(C3+37)))</f>
        <v>#N/A</v>
      </c>
      <c r="F3" s="43" t="e">
        <f t="shared" ref="F3:F25" si="3">E3/3600</f>
        <v>#N/A</v>
      </c>
      <c r="G3" s="43" t="e">
        <f>VLOOKUP(A3,'APPENDIX A'!$A$2:'APPENDIX A'!$E$524,5,0)</f>
        <v>#N/A</v>
      </c>
      <c r="H3" s="43" t="e">
        <f>VLOOKUP(A3,'APPENDIX A'!$A$2:'APPENDIX A'!$E$524,4,0)</f>
        <v>#N/A</v>
      </c>
      <c r="I3" s="43" t="e">
        <f t="shared" ref="I3:I25" si="4">H3*(180+2*G3)</f>
        <v>#N/A</v>
      </c>
      <c r="J3" s="43" t="e">
        <f t="shared" ref="J3:J25" si="5">I3/3600</f>
        <v>#N/A</v>
      </c>
      <c r="K3" s="44" t="e">
        <f>L2</f>
        <v>#N/A</v>
      </c>
      <c r="L3" s="44" t="e">
        <f t="shared" ref="L3:L25" si="6">TIME(U3,V3,0)</f>
        <v>#N/A</v>
      </c>
      <c r="M3" s="45" t="e">
        <f>VLOOKUP(A3,'APPENDIX C'!$A$2:'APPENDIX C'!$B$486,2,0)</f>
        <v>#N/A</v>
      </c>
      <c r="N3" s="46">
        <f t="shared" ref="N3:N25" si="7">IF(MID(A3,1,2)="MP",0,IF(MID(A3,1,1)="M",F3,IF(A3="GATO01",F3/4,0)))</f>
        <v>0</v>
      </c>
      <c r="O3" s="46">
        <f t="shared" ref="O3:O25" si="8">IF(MID(A3,1,2)="KP",F3,IF(A3="GATO01",(F3)/4,0))</f>
        <v>0</v>
      </c>
      <c r="P3" s="46">
        <f t="shared" ref="P3:P25" si="9">IF(MID(A3,1,2)="SC",MAX(F3,J3),0)</f>
        <v>0</v>
      </c>
      <c r="Q3" s="46">
        <f t="shared" ref="Q3:Q25" si="10">IF(MID(A3,1,2)="YO",MAX(F3,J3),0)</f>
        <v>0</v>
      </c>
      <c r="R3" s="46">
        <f t="shared" ref="R3:R25" si="11">IF(MID(A3,1,2)="AT",MAX(F3,J3),0)</f>
        <v>0</v>
      </c>
      <c r="S3" s="46">
        <f t="shared" ref="S3:S25" si="12">IF(MID(A3,1,2)="GT",F3,0)</f>
        <v>0</v>
      </c>
      <c r="T3" s="46" t="e">
        <f t="shared" si="0"/>
        <v>#N/A</v>
      </c>
      <c r="U3" s="43" t="e">
        <f t="shared" ref="U3:U25" si="13">INT(T3)</f>
        <v>#N/A</v>
      </c>
      <c r="V3" s="43" t="e">
        <f t="shared" ref="V3:V25" si="14">ROUND(((T3-U3)*60),0)</f>
        <v>#N/A</v>
      </c>
    </row>
    <row r="4" spans="1:22" ht="17" x14ac:dyDescent="0.2">
      <c r="A4" s="49"/>
      <c r="B4" s="43" t="e">
        <f t="shared" si="1"/>
        <v>#N/A</v>
      </c>
      <c r="C4" s="43" t="e">
        <f>VLOOKUP(A4,'APPENDIX A'!$A$2:'APPENDIX A'!$E$524,3,0)</f>
        <v>#N/A</v>
      </c>
      <c r="D4" s="43" t="e">
        <f>VLOOKUP(A4,'APPENDIX A'!$A$2:'APPENDIX A'!$E$524,2,0)</f>
        <v>#N/A</v>
      </c>
      <c r="E4" s="43" t="e">
        <f t="shared" si="2"/>
        <v>#N/A</v>
      </c>
      <c r="F4" s="43" t="e">
        <f t="shared" si="3"/>
        <v>#N/A</v>
      </c>
      <c r="G4" s="43" t="e">
        <f>VLOOKUP(A4,'APPENDIX A'!$A$2:'APPENDIX A'!$E$524,5,0)</f>
        <v>#N/A</v>
      </c>
      <c r="H4" s="43" t="e">
        <f>VLOOKUP(A4,'APPENDIX A'!$A$2:'APPENDIX A'!$E$524,4,0)</f>
        <v>#N/A</v>
      </c>
      <c r="I4" s="43" t="e">
        <f t="shared" si="4"/>
        <v>#N/A</v>
      </c>
      <c r="J4" s="43" t="e">
        <f t="shared" si="5"/>
        <v>#N/A</v>
      </c>
      <c r="K4" s="44" t="e">
        <f t="shared" ref="K4:K25" si="15">L3</f>
        <v>#N/A</v>
      </c>
      <c r="L4" s="44" t="e">
        <f t="shared" si="6"/>
        <v>#N/A</v>
      </c>
      <c r="M4" s="45" t="e">
        <f>VLOOKUP(A4,'APPENDIX C'!$A$2:'APPENDIX C'!$B$486,2,0)</f>
        <v>#N/A</v>
      </c>
      <c r="N4" s="46">
        <f t="shared" si="7"/>
        <v>0</v>
      </c>
      <c r="O4" s="46">
        <f t="shared" si="8"/>
        <v>0</v>
      </c>
      <c r="P4" s="46">
        <f t="shared" si="9"/>
        <v>0</v>
      </c>
      <c r="Q4" s="46">
        <f t="shared" si="10"/>
        <v>0</v>
      </c>
      <c r="R4" s="46">
        <f t="shared" si="11"/>
        <v>0</v>
      </c>
      <c r="S4" s="46">
        <f t="shared" si="12"/>
        <v>0</v>
      </c>
      <c r="T4" s="46" t="e">
        <f t="shared" si="0"/>
        <v>#N/A</v>
      </c>
      <c r="U4" s="43" t="e">
        <f t="shared" si="13"/>
        <v>#N/A</v>
      </c>
      <c r="V4" s="43" t="e">
        <f t="shared" si="14"/>
        <v>#N/A</v>
      </c>
    </row>
    <row r="5" spans="1:22" x14ac:dyDescent="0.2">
      <c r="A5" s="50"/>
      <c r="B5" s="43" t="e">
        <f t="shared" si="1"/>
        <v>#N/A</v>
      </c>
      <c r="C5" s="43" t="e">
        <f>VLOOKUP(A5,'APPENDIX A'!$A$2:'APPENDIX A'!$E$524,3,0)</f>
        <v>#N/A</v>
      </c>
      <c r="D5" s="43" t="e">
        <f>VLOOKUP(A5,'APPENDIX A'!$A$2:'APPENDIX A'!$E$524,2,0)</f>
        <v>#N/A</v>
      </c>
      <c r="E5" s="43" t="e">
        <f t="shared" si="2"/>
        <v>#N/A</v>
      </c>
      <c r="F5" s="43" t="e">
        <f t="shared" si="3"/>
        <v>#N/A</v>
      </c>
      <c r="G5" s="43" t="e">
        <f>VLOOKUP(A5,'APPENDIX A'!$A$2:'APPENDIX A'!$E$524,5,0)</f>
        <v>#N/A</v>
      </c>
      <c r="H5" s="43" t="e">
        <f>VLOOKUP(A5,'APPENDIX A'!$A$2:'APPENDIX A'!$E$524,4,0)</f>
        <v>#N/A</v>
      </c>
      <c r="I5" s="43" t="e">
        <f t="shared" si="4"/>
        <v>#N/A</v>
      </c>
      <c r="J5" s="43" t="e">
        <f t="shared" si="5"/>
        <v>#N/A</v>
      </c>
      <c r="K5" s="44" t="e">
        <f t="shared" si="15"/>
        <v>#N/A</v>
      </c>
      <c r="L5" s="44" t="e">
        <f t="shared" si="6"/>
        <v>#N/A</v>
      </c>
      <c r="M5" s="45" t="e">
        <f>VLOOKUP(A5,'APPENDIX C'!$A$2:'APPENDIX C'!$B$486,2,0)</f>
        <v>#N/A</v>
      </c>
      <c r="N5" s="46">
        <f t="shared" si="7"/>
        <v>0</v>
      </c>
      <c r="O5" s="46">
        <f t="shared" si="8"/>
        <v>0</v>
      </c>
      <c r="P5" s="46">
        <f t="shared" si="9"/>
        <v>0</v>
      </c>
      <c r="Q5" s="46">
        <f t="shared" si="10"/>
        <v>0</v>
      </c>
      <c r="R5" s="46">
        <f t="shared" si="11"/>
        <v>0</v>
      </c>
      <c r="S5" s="46">
        <f t="shared" si="12"/>
        <v>0</v>
      </c>
      <c r="T5" s="46" t="e">
        <f t="shared" si="0"/>
        <v>#N/A</v>
      </c>
      <c r="U5" s="43" t="e">
        <f t="shared" si="13"/>
        <v>#N/A</v>
      </c>
      <c r="V5" s="43" t="e">
        <f t="shared" si="14"/>
        <v>#N/A</v>
      </c>
    </row>
    <row r="6" spans="1:22" x14ac:dyDescent="0.2">
      <c r="A6" s="50"/>
      <c r="B6" s="43" t="e">
        <f t="shared" si="1"/>
        <v>#N/A</v>
      </c>
      <c r="C6" s="43" t="e">
        <f>VLOOKUP(A6,'APPENDIX A'!$A$2:'APPENDIX A'!$E$524,3,0)</f>
        <v>#N/A</v>
      </c>
      <c r="D6" s="43" t="e">
        <f>VLOOKUP(A6,'APPENDIX A'!$A$2:'APPENDIX A'!$E$524,2,0)</f>
        <v>#N/A</v>
      </c>
      <c r="E6" s="43" t="e">
        <f t="shared" si="2"/>
        <v>#N/A</v>
      </c>
      <c r="F6" s="43" t="e">
        <f t="shared" si="3"/>
        <v>#N/A</v>
      </c>
      <c r="G6" s="43" t="e">
        <f>VLOOKUP(A6,'APPENDIX A'!$A$2:'APPENDIX A'!$E$524,5,0)</f>
        <v>#N/A</v>
      </c>
      <c r="H6" s="43" t="e">
        <f>VLOOKUP(A6,'APPENDIX A'!$A$2:'APPENDIX A'!$E$524,4,0)</f>
        <v>#N/A</v>
      </c>
      <c r="I6" s="43" t="e">
        <f t="shared" si="4"/>
        <v>#N/A</v>
      </c>
      <c r="J6" s="43" t="e">
        <f t="shared" si="5"/>
        <v>#N/A</v>
      </c>
      <c r="K6" s="44" t="e">
        <f t="shared" si="15"/>
        <v>#N/A</v>
      </c>
      <c r="L6" s="44" t="e">
        <f t="shared" si="6"/>
        <v>#N/A</v>
      </c>
      <c r="M6" s="45" t="e">
        <f>VLOOKUP(A6,'APPENDIX C'!$A$2:'APPENDIX C'!$B$486,2,0)</f>
        <v>#N/A</v>
      </c>
      <c r="N6" s="46">
        <f t="shared" si="7"/>
        <v>0</v>
      </c>
      <c r="O6" s="46">
        <f t="shared" si="8"/>
        <v>0</v>
      </c>
      <c r="P6" s="46">
        <f t="shared" si="9"/>
        <v>0</v>
      </c>
      <c r="Q6" s="46">
        <f t="shared" si="10"/>
        <v>0</v>
      </c>
      <c r="R6" s="46">
        <f t="shared" si="11"/>
        <v>0</v>
      </c>
      <c r="S6" s="46">
        <f t="shared" si="12"/>
        <v>0</v>
      </c>
      <c r="T6" s="46" t="e">
        <f t="shared" si="0"/>
        <v>#N/A</v>
      </c>
      <c r="U6" s="43" t="e">
        <f t="shared" si="13"/>
        <v>#N/A</v>
      </c>
      <c r="V6" s="43" t="e">
        <f t="shared" si="14"/>
        <v>#N/A</v>
      </c>
    </row>
    <row r="7" spans="1:22" x14ac:dyDescent="0.2">
      <c r="A7" s="50"/>
      <c r="B7" s="43" t="e">
        <f t="shared" si="1"/>
        <v>#N/A</v>
      </c>
      <c r="C7" s="43" t="e">
        <f>VLOOKUP(A7,'APPENDIX A'!$A$2:'APPENDIX A'!$E$524,3,0)</f>
        <v>#N/A</v>
      </c>
      <c r="D7" s="43" t="e">
        <f>VLOOKUP(A7,'APPENDIX A'!$A$2:'APPENDIX A'!$E$524,2,0)</f>
        <v>#N/A</v>
      </c>
      <c r="E7" s="43" t="e">
        <f t="shared" si="2"/>
        <v>#N/A</v>
      </c>
      <c r="F7" s="43" t="e">
        <f t="shared" si="3"/>
        <v>#N/A</v>
      </c>
      <c r="G7" s="43" t="e">
        <f>VLOOKUP(A7,'APPENDIX A'!$A$2:'APPENDIX A'!$E$524,5,0)</f>
        <v>#N/A</v>
      </c>
      <c r="H7" s="43" t="e">
        <f>VLOOKUP(A7,'APPENDIX A'!$A$2:'APPENDIX A'!$E$524,4,0)</f>
        <v>#N/A</v>
      </c>
      <c r="I7" s="43" t="e">
        <f t="shared" si="4"/>
        <v>#N/A</v>
      </c>
      <c r="J7" s="43" t="e">
        <f t="shared" si="5"/>
        <v>#N/A</v>
      </c>
      <c r="K7" s="44" t="e">
        <f t="shared" si="15"/>
        <v>#N/A</v>
      </c>
      <c r="L7" s="44" t="e">
        <f t="shared" si="6"/>
        <v>#N/A</v>
      </c>
      <c r="M7" s="45" t="e">
        <f>VLOOKUP(A7,'APPENDIX C'!$A$2:'APPENDIX C'!$B$486,2,0)</f>
        <v>#N/A</v>
      </c>
      <c r="N7" s="46">
        <f t="shared" si="7"/>
        <v>0</v>
      </c>
      <c r="O7" s="46">
        <f t="shared" si="8"/>
        <v>0</v>
      </c>
      <c r="P7" s="46">
        <f t="shared" si="9"/>
        <v>0</v>
      </c>
      <c r="Q7" s="46">
        <f t="shared" si="10"/>
        <v>0</v>
      </c>
      <c r="R7" s="46">
        <f t="shared" si="11"/>
        <v>0</v>
      </c>
      <c r="S7" s="46">
        <f t="shared" si="12"/>
        <v>0</v>
      </c>
      <c r="T7" s="46" t="e">
        <f t="shared" si="0"/>
        <v>#N/A</v>
      </c>
      <c r="U7" s="43" t="e">
        <f t="shared" si="13"/>
        <v>#N/A</v>
      </c>
      <c r="V7" s="43" t="e">
        <f t="shared" si="14"/>
        <v>#N/A</v>
      </c>
    </row>
    <row r="8" spans="1:22" ht="17" x14ac:dyDescent="0.2">
      <c r="A8" s="50"/>
      <c r="B8" s="43" t="e">
        <f t="shared" si="1"/>
        <v>#N/A</v>
      </c>
      <c r="C8" s="43" t="e">
        <f>VLOOKUP(A8,'APPENDIX A'!$A$2:'APPENDIX A'!$E$524,3,0)</f>
        <v>#N/A</v>
      </c>
      <c r="D8" s="43" t="e">
        <f>VLOOKUP(A8,'APPENDIX A'!$A$2:'APPENDIX A'!$E$524,2,0)</f>
        <v>#N/A</v>
      </c>
      <c r="E8" s="43" t="e">
        <f t="shared" si="2"/>
        <v>#N/A</v>
      </c>
      <c r="F8" s="43" t="e">
        <f t="shared" si="3"/>
        <v>#N/A</v>
      </c>
      <c r="G8" s="43" t="e">
        <f>VLOOKUP(A8,'APPENDIX A'!$A$2:'APPENDIX A'!$E$524,5,0)</f>
        <v>#N/A</v>
      </c>
      <c r="H8" s="43" t="e">
        <f>VLOOKUP(A8,'APPENDIX A'!$A$2:'APPENDIX A'!$E$524,4,0)</f>
        <v>#N/A</v>
      </c>
      <c r="I8" s="43" t="e">
        <f t="shared" si="4"/>
        <v>#N/A</v>
      </c>
      <c r="J8" s="43" t="e">
        <f t="shared" si="5"/>
        <v>#N/A</v>
      </c>
      <c r="K8" s="44" t="e">
        <f t="shared" si="15"/>
        <v>#N/A</v>
      </c>
      <c r="L8" s="44" t="e">
        <f t="shared" si="6"/>
        <v>#N/A</v>
      </c>
      <c r="M8" s="45" t="e">
        <f>VLOOKUP(A8,'APPENDIX C'!$A$2:'APPENDIX C'!$B$486,2,0)</f>
        <v>#N/A</v>
      </c>
      <c r="N8" s="46">
        <f t="shared" si="7"/>
        <v>0</v>
      </c>
      <c r="O8" s="46">
        <f t="shared" si="8"/>
        <v>0</v>
      </c>
      <c r="P8" s="46">
        <f t="shared" si="9"/>
        <v>0</v>
      </c>
      <c r="Q8" s="46">
        <f t="shared" si="10"/>
        <v>0</v>
      </c>
      <c r="R8" s="46">
        <f t="shared" si="11"/>
        <v>0</v>
      </c>
      <c r="S8" s="46">
        <f t="shared" si="12"/>
        <v>0</v>
      </c>
      <c r="T8" s="46" t="e">
        <f t="shared" si="0"/>
        <v>#N/A</v>
      </c>
      <c r="U8" s="43" t="e">
        <f t="shared" si="13"/>
        <v>#N/A</v>
      </c>
      <c r="V8" s="43" t="e">
        <f t="shared" si="14"/>
        <v>#N/A</v>
      </c>
    </row>
    <row r="9" spans="1:22" ht="17" x14ac:dyDescent="0.2">
      <c r="A9" s="50"/>
      <c r="B9" s="43" t="e">
        <f t="shared" si="1"/>
        <v>#N/A</v>
      </c>
      <c r="C9" s="43" t="e">
        <f>VLOOKUP(A9,'APPENDIX A'!$A$2:'APPENDIX A'!$E$524,3,0)</f>
        <v>#N/A</v>
      </c>
      <c r="D9" s="43" t="e">
        <f>VLOOKUP(A9,'APPENDIX A'!$A$2:'APPENDIX A'!$E$524,2,0)</f>
        <v>#N/A</v>
      </c>
      <c r="E9" s="43" t="e">
        <f t="shared" si="2"/>
        <v>#N/A</v>
      </c>
      <c r="F9" s="43" t="e">
        <f t="shared" si="3"/>
        <v>#N/A</v>
      </c>
      <c r="G9" s="43" t="e">
        <f>VLOOKUP(A9,'APPENDIX A'!$A$2:'APPENDIX A'!$E$524,5,0)</f>
        <v>#N/A</v>
      </c>
      <c r="H9" s="43" t="e">
        <f>VLOOKUP(A9,'APPENDIX A'!$A$2:'APPENDIX A'!$E$524,4,0)</f>
        <v>#N/A</v>
      </c>
      <c r="I9" s="43" t="e">
        <f t="shared" si="4"/>
        <v>#N/A</v>
      </c>
      <c r="J9" s="43" t="e">
        <f t="shared" si="5"/>
        <v>#N/A</v>
      </c>
      <c r="K9" s="44" t="e">
        <f t="shared" si="15"/>
        <v>#N/A</v>
      </c>
      <c r="L9" s="44" t="e">
        <f t="shared" si="6"/>
        <v>#N/A</v>
      </c>
      <c r="M9" s="45" t="e">
        <f>VLOOKUP(A9,'APPENDIX C'!$A$2:'APPENDIX C'!$B$486,2,0)</f>
        <v>#N/A</v>
      </c>
      <c r="N9" s="46">
        <f t="shared" si="7"/>
        <v>0</v>
      </c>
      <c r="O9" s="46">
        <f t="shared" si="8"/>
        <v>0</v>
      </c>
      <c r="P9" s="46">
        <f t="shared" si="9"/>
        <v>0</v>
      </c>
      <c r="Q9" s="46">
        <f t="shared" si="10"/>
        <v>0</v>
      </c>
      <c r="R9" s="46">
        <f t="shared" si="11"/>
        <v>0</v>
      </c>
      <c r="S9" s="46">
        <f t="shared" si="12"/>
        <v>0</v>
      </c>
      <c r="T9" s="46" t="e">
        <f t="shared" si="0"/>
        <v>#N/A</v>
      </c>
      <c r="U9" s="43" t="e">
        <f t="shared" si="13"/>
        <v>#N/A</v>
      </c>
      <c r="V9" s="43" t="e">
        <f t="shared" si="14"/>
        <v>#N/A</v>
      </c>
    </row>
    <row r="10" spans="1:22" ht="17" x14ac:dyDescent="0.2">
      <c r="A10" s="50"/>
      <c r="B10" s="43" t="e">
        <f t="shared" si="1"/>
        <v>#N/A</v>
      </c>
      <c r="C10" s="43" t="e">
        <f>VLOOKUP(A10,'APPENDIX A'!$A$2:'APPENDIX A'!$E$524,3,0)</f>
        <v>#N/A</v>
      </c>
      <c r="D10" s="43" t="e">
        <f>VLOOKUP(A10,'APPENDIX A'!$A$2:'APPENDIX A'!$E$524,2,0)</f>
        <v>#N/A</v>
      </c>
      <c r="E10" s="43" t="e">
        <f t="shared" si="2"/>
        <v>#N/A</v>
      </c>
      <c r="F10" s="43" t="e">
        <f t="shared" si="3"/>
        <v>#N/A</v>
      </c>
      <c r="G10" s="43" t="e">
        <f>VLOOKUP(A10,'APPENDIX A'!$A$2:'APPENDIX A'!$E$524,5,0)</f>
        <v>#N/A</v>
      </c>
      <c r="H10" s="43" t="e">
        <f>VLOOKUP(A10,'APPENDIX A'!$A$2:'APPENDIX A'!$E$524,4,0)</f>
        <v>#N/A</v>
      </c>
      <c r="I10" s="43" t="e">
        <f t="shared" si="4"/>
        <v>#N/A</v>
      </c>
      <c r="J10" s="43" t="e">
        <f t="shared" si="5"/>
        <v>#N/A</v>
      </c>
      <c r="K10" s="44" t="e">
        <f t="shared" si="15"/>
        <v>#N/A</v>
      </c>
      <c r="L10" s="44" t="e">
        <f t="shared" si="6"/>
        <v>#N/A</v>
      </c>
      <c r="M10" s="45" t="e">
        <f>VLOOKUP(A10,'APPENDIX C'!$A$2:'APPENDIX C'!$B$486,2,0)</f>
        <v>#N/A</v>
      </c>
      <c r="N10" s="46">
        <f t="shared" si="7"/>
        <v>0</v>
      </c>
      <c r="O10" s="46">
        <f t="shared" si="8"/>
        <v>0</v>
      </c>
      <c r="P10" s="46">
        <f t="shared" si="9"/>
        <v>0</v>
      </c>
      <c r="Q10" s="46">
        <f t="shared" si="10"/>
        <v>0</v>
      </c>
      <c r="R10" s="46">
        <f t="shared" si="11"/>
        <v>0</v>
      </c>
      <c r="S10" s="46">
        <f t="shared" si="12"/>
        <v>0</v>
      </c>
      <c r="T10" s="46" t="e">
        <f t="shared" si="0"/>
        <v>#N/A</v>
      </c>
      <c r="U10" s="43" t="e">
        <f t="shared" si="13"/>
        <v>#N/A</v>
      </c>
      <c r="V10" s="43" t="e">
        <f t="shared" si="14"/>
        <v>#N/A</v>
      </c>
    </row>
    <row r="11" spans="1:22" ht="17" x14ac:dyDescent="0.2">
      <c r="A11" s="50"/>
      <c r="B11" s="43" t="e">
        <f t="shared" si="1"/>
        <v>#N/A</v>
      </c>
      <c r="C11" s="43" t="e">
        <f>VLOOKUP(A11,'APPENDIX A'!$A$2:'APPENDIX A'!$E$524,3,0)</f>
        <v>#N/A</v>
      </c>
      <c r="D11" s="43" t="e">
        <f>VLOOKUP(A11,'APPENDIX A'!$A$2:'APPENDIX A'!$E$524,2,0)</f>
        <v>#N/A</v>
      </c>
      <c r="E11" s="43" t="e">
        <f t="shared" si="2"/>
        <v>#N/A</v>
      </c>
      <c r="F11" s="43" t="e">
        <f t="shared" si="3"/>
        <v>#N/A</v>
      </c>
      <c r="G11" s="43" t="e">
        <f>VLOOKUP(A11,'APPENDIX A'!$A$2:'APPENDIX A'!$E$524,5,0)</f>
        <v>#N/A</v>
      </c>
      <c r="H11" s="43" t="e">
        <f>VLOOKUP(A11,'APPENDIX A'!$A$2:'APPENDIX A'!$E$524,4,0)</f>
        <v>#N/A</v>
      </c>
      <c r="I11" s="43" t="e">
        <f t="shared" si="4"/>
        <v>#N/A</v>
      </c>
      <c r="J11" s="43" t="e">
        <f t="shared" si="5"/>
        <v>#N/A</v>
      </c>
      <c r="K11" s="44" t="e">
        <f t="shared" si="15"/>
        <v>#N/A</v>
      </c>
      <c r="L11" s="44" t="e">
        <f t="shared" si="6"/>
        <v>#N/A</v>
      </c>
      <c r="M11" s="45" t="e">
        <f>VLOOKUP(A11,'APPENDIX C'!$A$2:'APPENDIX C'!$B$486,2,0)</f>
        <v>#N/A</v>
      </c>
      <c r="N11" s="46">
        <f t="shared" si="7"/>
        <v>0</v>
      </c>
      <c r="O11" s="46">
        <f t="shared" si="8"/>
        <v>0</v>
      </c>
      <c r="P11" s="46">
        <f t="shared" si="9"/>
        <v>0</v>
      </c>
      <c r="Q11" s="46">
        <f t="shared" si="10"/>
        <v>0</v>
      </c>
      <c r="R11" s="46">
        <f t="shared" si="11"/>
        <v>0</v>
      </c>
      <c r="S11" s="46">
        <f t="shared" si="12"/>
        <v>0</v>
      </c>
      <c r="T11" s="46" t="e">
        <f t="shared" si="0"/>
        <v>#N/A</v>
      </c>
      <c r="U11" s="43" t="e">
        <f t="shared" si="13"/>
        <v>#N/A</v>
      </c>
      <c r="V11" s="43" t="e">
        <f t="shared" si="14"/>
        <v>#N/A</v>
      </c>
    </row>
    <row r="12" spans="1:22" ht="17" x14ac:dyDescent="0.2">
      <c r="A12" s="50"/>
      <c r="B12" s="43" t="e">
        <f t="shared" si="1"/>
        <v>#N/A</v>
      </c>
      <c r="C12" s="43" t="e">
        <f>VLOOKUP(A12,'APPENDIX A'!$A$2:'APPENDIX A'!$E$524,3,0)</f>
        <v>#N/A</v>
      </c>
      <c r="D12" s="43" t="e">
        <f>VLOOKUP(A12,'APPENDIX A'!$A$2:'APPENDIX A'!$E$524,2,0)</f>
        <v>#N/A</v>
      </c>
      <c r="E12" s="43" t="e">
        <f t="shared" si="2"/>
        <v>#N/A</v>
      </c>
      <c r="F12" s="43" t="e">
        <f t="shared" si="3"/>
        <v>#N/A</v>
      </c>
      <c r="G12" s="43" t="e">
        <f>VLOOKUP(A12,'APPENDIX A'!$A$2:'APPENDIX A'!$E$524,5,0)</f>
        <v>#N/A</v>
      </c>
      <c r="H12" s="43" t="e">
        <f>VLOOKUP(A12,'APPENDIX A'!$A$2:'APPENDIX A'!$E$524,4,0)</f>
        <v>#N/A</v>
      </c>
      <c r="I12" s="43" t="e">
        <f t="shared" si="4"/>
        <v>#N/A</v>
      </c>
      <c r="J12" s="43" t="e">
        <f t="shared" si="5"/>
        <v>#N/A</v>
      </c>
      <c r="K12" s="44" t="e">
        <f t="shared" si="15"/>
        <v>#N/A</v>
      </c>
      <c r="L12" s="44" t="e">
        <f t="shared" si="6"/>
        <v>#N/A</v>
      </c>
      <c r="M12" s="45" t="e">
        <f>VLOOKUP(A12,'APPENDIX C'!$A$2:'APPENDIX C'!$B$486,2,0)</f>
        <v>#N/A</v>
      </c>
      <c r="N12" s="46">
        <f t="shared" si="7"/>
        <v>0</v>
      </c>
      <c r="O12" s="46">
        <f t="shared" si="8"/>
        <v>0</v>
      </c>
      <c r="P12" s="46">
        <f t="shared" si="9"/>
        <v>0</v>
      </c>
      <c r="Q12" s="46">
        <f t="shared" si="10"/>
        <v>0</v>
      </c>
      <c r="R12" s="46">
        <f t="shared" si="11"/>
        <v>0</v>
      </c>
      <c r="S12" s="46">
        <f t="shared" si="12"/>
        <v>0</v>
      </c>
      <c r="T12" s="46" t="e">
        <f t="shared" si="0"/>
        <v>#N/A</v>
      </c>
      <c r="U12" s="43" t="e">
        <f t="shared" si="13"/>
        <v>#N/A</v>
      </c>
      <c r="V12" s="43" t="e">
        <f t="shared" si="14"/>
        <v>#N/A</v>
      </c>
    </row>
    <row r="13" spans="1:22" ht="17" x14ac:dyDescent="0.2">
      <c r="A13" s="50"/>
      <c r="B13" s="43" t="e">
        <f t="shared" si="1"/>
        <v>#N/A</v>
      </c>
      <c r="C13" s="43" t="e">
        <f>VLOOKUP(A13,'APPENDIX A'!$A$2:'APPENDIX A'!$E$524,3,0)</f>
        <v>#N/A</v>
      </c>
      <c r="D13" s="43" t="e">
        <f>VLOOKUP(A13,'APPENDIX A'!$A$2:'APPENDIX A'!$E$524,2,0)</f>
        <v>#N/A</v>
      </c>
      <c r="E13" s="43" t="e">
        <f t="shared" si="2"/>
        <v>#N/A</v>
      </c>
      <c r="F13" s="43" t="e">
        <f t="shared" si="3"/>
        <v>#N/A</v>
      </c>
      <c r="G13" s="43" t="e">
        <f>VLOOKUP(A13,'APPENDIX A'!$A$2:'APPENDIX A'!$E$524,5,0)</f>
        <v>#N/A</v>
      </c>
      <c r="H13" s="43" t="e">
        <f>VLOOKUP(A13,'APPENDIX A'!$A$2:'APPENDIX A'!$E$524,4,0)</f>
        <v>#N/A</v>
      </c>
      <c r="I13" s="43" t="e">
        <f t="shared" si="4"/>
        <v>#N/A</v>
      </c>
      <c r="J13" s="43" t="e">
        <f t="shared" si="5"/>
        <v>#N/A</v>
      </c>
      <c r="K13" s="44" t="e">
        <f t="shared" si="15"/>
        <v>#N/A</v>
      </c>
      <c r="L13" s="44" t="e">
        <f t="shared" si="6"/>
        <v>#N/A</v>
      </c>
      <c r="M13" s="45" t="e">
        <f>VLOOKUP(A13,'APPENDIX C'!$A$2:'APPENDIX C'!$B$486,2,0)</f>
        <v>#N/A</v>
      </c>
      <c r="N13" s="46">
        <f t="shared" si="7"/>
        <v>0</v>
      </c>
      <c r="O13" s="46">
        <f t="shared" si="8"/>
        <v>0</v>
      </c>
      <c r="P13" s="46">
        <f t="shared" si="9"/>
        <v>0</v>
      </c>
      <c r="Q13" s="46">
        <f t="shared" si="10"/>
        <v>0</v>
      </c>
      <c r="R13" s="46">
        <f t="shared" si="11"/>
        <v>0</v>
      </c>
      <c r="S13" s="46">
        <f t="shared" si="12"/>
        <v>0</v>
      </c>
      <c r="T13" s="46" t="e">
        <f t="shared" si="0"/>
        <v>#N/A</v>
      </c>
      <c r="U13" s="43" t="e">
        <f t="shared" si="13"/>
        <v>#N/A</v>
      </c>
      <c r="V13" s="43" t="e">
        <f t="shared" si="14"/>
        <v>#N/A</v>
      </c>
    </row>
    <row r="14" spans="1:22" ht="17" x14ac:dyDescent="0.2">
      <c r="A14" s="50"/>
      <c r="B14" s="43" t="e">
        <f t="shared" si="1"/>
        <v>#N/A</v>
      </c>
      <c r="C14" s="43" t="e">
        <f>VLOOKUP(A14,'APPENDIX A'!$A$2:'APPENDIX A'!$E$524,3,0)</f>
        <v>#N/A</v>
      </c>
      <c r="D14" s="43" t="e">
        <f>VLOOKUP(A14,'APPENDIX A'!$A$2:'APPENDIX A'!$E$524,2,0)</f>
        <v>#N/A</v>
      </c>
      <c r="E14" s="43" t="e">
        <f t="shared" si="2"/>
        <v>#N/A</v>
      </c>
      <c r="F14" s="43" t="e">
        <f t="shared" si="3"/>
        <v>#N/A</v>
      </c>
      <c r="G14" s="43" t="e">
        <f>VLOOKUP(A14,'APPENDIX A'!$A$2:'APPENDIX A'!$E$524,5,0)</f>
        <v>#N/A</v>
      </c>
      <c r="H14" s="43" t="e">
        <f>VLOOKUP(A14,'APPENDIX A'!$A$2:'APPENDIX A'!$E$524,4,0)</f>
        <v>#N/A</v>
      </c>
      <c r="I14" s="43" t="e">
        <f t="shared" si="4"/>
        <v>#N/A</v>
      </c>
      <c r="J14" s="43" t="e">
        <f t="shared" si="5"/>
        <v>#N/A</v>
      </c>
      <c r="K14" s="44" t="e">
        <f t="shared" si="15"/>
        <v>#N/A</v>
      </c>
      <c r="L14" s="44" t="e">
        <f t="shared" si="6"/>
        <v>#N/A</v>
      </c>
      <c r="M14" s="45" t="e">
        <f>VLOOKUP(A14,'APPENDIX C'!$A$2:'APPENDIX C'!$B$486,2,0)</f>
        <v>#N/A</v>
      </c>
      <c r="N14" s="46">
        <f t="shared" si="7"/>
        <v>0</v>
      </c>
      <c r="O14" s="46">
        <f t="shared" si="8"/>
        <v>0</v>
      </c>
      <c r="P14" s="46">
        <f t="shared" si="9"/>
        <v>0</v>
      </c>
      <c r="Q14" s="46">
        <f t="shared" si="10"/>
        <v>0</v>
      </c>
      <c r="R14" s="46">
        <f t="shared" si="11"/>
        <v>0</v>
      </c>
      <c r="S14" s="46">
        <f t="shared" si="12"/>
        <v>0</v>
      </c>
      <c r="T14" s="46" t="e">
        <f t="shared" si="0"/>
        <v>#N/A</v>
      </c>
      <c r="U14" s="43" t="e">
        <f t="shared" si="13"/>
        <v>#N/A</v>
      </c>
      <c r="V14" s="43" t="e">
        <f t="shared" si="14"/>
        <v>#N/A</v>
      </c>
    </row>
    <row r="15" spans="1:22" x14ac:dyDescent="0.2">
      <c r="A15" s="49"/>
      <c r="B15" s="43" t="e">
        <f t="shared" si="1"/>
        <v>#N/A</v>
      </c>
      <c r="C15" s="43" t="e">
        <f>VLOOKUP(A15,'APPENDIX A'!$A$2:'APPENDIX A'!$E$524,3,0)</f>
        <v>#N/A</v>
      </c>
      <c r="D15" s="43" t="e">
        <f>VLOOKUP(A15,'APPENDIX A'!$A$2:'APPENDIX A'!$E$524,2,0)</f>
        <v>#N/A</v>
      </c>
      <c r="E15" s="43" t="e">
        <f t="shared" si="2"/>
        <v>#N/A</v>
      </c>
      <c r="F15" s="43" t="e">
        <f t="shared" si="3"/>
        <v>#N/A</v>
      </c>
      <c r="G15" s="43" t="e">
        <f>VLOOKUP(A15,'APPENDIX A'!$A$2:'APPENDIX A'!$E$524,5,0)</f>
        <v>#N/A</v>
      </c>
      <c r="H15" s="43" t="e">
        <f>VLOOKUP(A15,'APPENDIX A'!$A$2:'APPENDIX A'!$E$524,4,0)</f>
        <v>#N/A</v>
      </c>
      <c r="I15" s="43" t="e">
        <f t="shared" si="4"/>
        <v>#N/A</v>
      </c>
      <c r="J15" s="43" t="e">
        <f t="shared" si="5"/>
        <v>#N/A</v>
      </c>
      <c r="K15" s="44" t="e">
        <f t="shared" si="15"/>
        <v>#N/A</v>
      </c>
      <c r="L15" s="44" t="e">
        <f t="shared" si="6"/>
        <v>#N/A</v>
      </c>
      <c r="M15" s="45" t="e">
        <f>VLOOKUP(A15,'APPENDIX C'!$A$2:'APPENDIX C'!$B$486,2,0)</f>
        <v>#N/A</v>
      </c>
      <c r="N15" s="46">
        <f t="shared" si="7"/>
        <v>0</v>
      </c>
      <c r="O15" s="46">
        <f t="shared" si="8"/>
        <v>0</v>
      </c>
      <c r="P15" s="46">
        <f t="shared" si="9"/>
        <v>0</v>
      </c>
      <c r="Q15" s="46">
        <f t="shared" si="10"/>
        <v>0</v>
      </c>
      <c r="R15" s="46">
        <f t="shared" si="11"/>
        <v>0</v>
      </c>
      <c r="S15" s="46">
        <f t="shared" si="12"/>
        <v>0</v>
      </c>
      <c r="T15" s="46" t="e">
        <f t="shared" si="0"/>
        <v>#N/A</v>
      </c>
      <c r="U15" s="43" t="e">
        <f t="shared" si="13"/>
        <v>#N/A</v>
      </c>
      <c r="V15" s="43" t="e">
        <f t="shared" si="14"/>
        <v>#N/A</v>
      </c>
    </row>
    <row r="16" spans="1:22" x14ac:dyDescent="0.2">
      <c r="A16" s="49"/>
      <c r="B16" s="43" t="e">
        <f t="shared" si="1"/>
        <v>#N/A</v>
      </c>
      <c r="C16" s="43" t="e">
        <f>VLOOKUP(A16,'APPENDIX A'!$A$2:'APPENDIX A'!$E$524,3,0)</f>
        <v>#N/A</v>
      </c>
      <c r="D16" s="43" t="e">
        <f>VLOOKUP(A16,'APPENDIX A'!$A$2:'APPENDIX A'!$E$524,2,0)</f>
        <v>#N/A</v>
      </c>
      <c r="E16" s="43" t="e">
        <f t="shared" si="2"/>
        <v>#N/A</v>
      </c>
      <c r="F16" s="43" t="e">
        <f t="shared" si="3"/>
        <v>#N/A</v>
      </c>
      <c r="G16" s="43" t="e">
        <f>VLOOKUP(A16,'APPENDIX A'!$A$2:'APPENDIX A'!$E$524,5,0)</f>
        <v>#N/A</v>
      </c>
      <c r="H16" s="43" t="e">
        <f>VLOOKUP(A16,'APPENDIX A'!$A$2:'APPENDIX A'!$E$524,4,0)</f>
        <v>#N/A</v>
      </c>
      <c r="I16" s="43" t="e">
        <f t="shared" si="4"/>
        <v>#N/A</v>
      </c>
      <c r="J16" s="43" t="e">
        <f t="shared" si="5"/>
        <v>#N/A</v>
      </c>
      <c r="K16" s="44" t="e">
        <f t="shared" si="15"/>
        <v>#N/A</v>
      </c>
      <c r="L16" s="44" t="e">
        <f t="shared" si="6"/>
        <v>#N/A</v>
      </c>
      <c r="M16" s="45" t="e">
        <f>VLOOKUP(A16,'APPENDIX C'!$A$2:'APPENDIX C'!$B$486,2,0)</f>
        <v>#N/A</v>
      </c>
      <c r="N16" s="46">
        <f t="shared" si="7"/>
        <v>0</v>
      </c>
      <c r="O16" s="46">
        <f t="shared" si="8"/>
        <v>0</v>
      </c>
      <c r="P16" s="46">
        <f t="shared" si="9"/>
        <v>0</v>
      </c>
      <c r="Q16" s="46">
        <f t="shared" si="10"/>
        <v>0</v>
      </c>
      <c r="R16" s="46">
        <f t="shared" si="11"/>
        <v>0</v>
      </c>
      <c r="S16" s="46">
        <f t="shared" si="12"/>
        <v>0</v>
      </c>
      <c r="T16" s="46" t="e">
        <f t="shared" si="0"/>
        <v>#N/A</v>
      </c>
      <c r="U16" s="43" t="e">
        <f t="shared" si="13"/>
        <v>#N/A</v>
      </c>
      <c r="V16" s="43" t="e">
        <f t="shared" si="14"/>
        <v>#N/A</v>
      </c>
    </row>
    <row r="17" spans="1:22" ht="17" x14ac:dyDescent="0.2">
      <c r="A17" s="50"/>
      <c r="B17" s="43" t="e">
        <f t="shared" si="1"/>
        <v>#N/A</v>
      </c>
      <c r="C17" s="43" t="e">
        <f>VLOOKUP(A17,'APPENDIX A'!$A$2:'APPENDIX A'!$E$524,3,0)</f>
        <v>#N/A</v>
      </c>
      <c r="D17" s="43" t="e">
        <f>VLOOKUP(A17,'APPENDIX A'!$A$2:'APPENDIX A'!$E$524,2,0)</f>
        <v>#N/A</v>
      </c>
      <c r="E17" s="43" t="e">
        <f t="shared" si="2"/>
        <v>#N/A</v>
      </c>
      <c r="F17" s="43" t="e">
        <f t="shared" si="3"/>
        <v>#N/A</v>
      </c>
      <c r="G17" s="43" t="e">
        <f>VLOOKUP(A17,'APPENDIX A'!$A$2:'APPENDIX A'!$E$524,5,0)</f>
        <v>#N/A</v>
      </c>
      <c r="H17" s="43" t="e">
        <f>VLOOKUP(A17,'APPENDIX A'!$A$2:'APPENDIX A'!$E$524,4,0)</f>
        <v>#N/A</v>
      </c>
      <c r="I17" s="43" t="e">
        <f t="shared" si="4"/>
        <v>#N/A</v>
      </c>
      <c r="J17" s="43" t="e">
        <f t="shared" si="5"/>
        <v>#N/A</v>
      </c>
      <c r="K17" s="44" t="e">
        <f t="shared" si="15"/>
        <v>#N/A</v>
      </c>
      <c r="L17" s="44" t="e">
        <f t="shared" si="6"/>
        <v>#N/A</v>
      </c>
      <c r="M17" s="45" t="e">
        <f>VLOOKUP(A17,'APPENDIX C'!$A$2:'APPENDIX C'!$B$486,2,0)</f>
        <v>#N/A</v>
      </c>
      <c r="N17" s="46">
        <f t="shared" si="7"/>
        <v>0</v>
      </c>
      <c r="O17" s="46">
        <f t="shared" si="8"/>
        <v>0</v>
      </c>
      <c r="P17" s="46">
        <f t="shared" si="9"/>
        <v>0</v>
      </c>
      <c r="Q17" s="46">
        <f t="shared" si="10"/>
        <v>0</v>
      </c>
      <c r="R17" s="46">
        <f t="shared" si="11"/>
        <v>0</v>
      </c>
      <c r="S17" s="46">
        <f t="shared" si="12"/>
        <v>0</v>
      </c>
      <c r="T17" s="46" t="e">
        <f t="shared" si="0"/>
        <v>#N/A</v>
      </c>
      <c r="U17" s="43" t="e">
        <f t="shared" si="13"/>
        <v>#N/A</v>
      </c>
      <c r="V17" s="43" t="e">
        <f t="shared" si="14"/>
        <v>#N/A</v>
      </c>
    </row>
    <row r="18" spans="1:22" ht="17" x14ac:dyDescent="0.2">
      <c r="A18" s="50"/>
      <c r="B18" s="43" t="e">
        <f t="shared" si="1"/>
        <v>#N/A</v>
      </c>
      <c r="C18" s="43" t="e">
        <f>VLOOKUP(A18,'APPENDIX A'!$A$2:'APPENDIX A'!$E$524,3,0)</f>
        <v>#N/A</v>
      </c>
      <c r="D18" s="43" t="e">
        <f>VLOOKUP(A18,'APPENDIX A'!$A$2:'APPENDIX A'!$E$524,2,0)</f>
        <v>#N/A</v>
      </c>
      <c r="E18" s="43" t="e">
        <f t="shared" si="2"/>
        <v>#N/A</v>
      </c>
      <c r="F18" s="43" t="e">
        <f t="shared" si="3"/>
        <v>#N/A</v>
      </c>
      <c r="G18" s="43" t="e">
        <f>VLOOKUP(A18,'APPENDIX A'!$A$2:'APPENDIX A'!$E$524,5,0)</f>
        <v>#N/A</v>
      </c>
      <c r="H18" s="43" t="e">
        <f>VLOOKUP(A18,'APPENDIX A'!$A$2:'APPENDIX A'!$E$524,4,0)</f>
        <v>#N/A</v>
      </c>
      <c r="I18" s="43" t="e">
        <f t="shared" si="4"/>
        <v>#N/A</v>
      </c>
      <c r="J18" s="43" t="e">
        <f t="shared" si="5"/>
        <v>#N/A</v>
      </c>
      <c r="K18" s="44" t="e">
        <f t="shared" si="15"/>
        <v>#N/A</v>
      </c>
      <c r="L18" s="44" t="e">
        <f t="shared" si="6"/>
        <v>#N/A</v>
      </c>
      <c r="M18" s="45" t="e">
        <f>VLOOKUP(A18,'APPENDIX C'!$A$2:'APPENDIX C'!$B$486,2,0)</f>
        <v>#N/A</v>
      </c>
      <c r="N18" s="46">
        <f t="shared" si="7"/>
        <v>0</v>
      </c>
      <c r="O18" s="46">
        <f t="shared" si="8"/>
        <v>0</v>
      </c>
      <c r="P18" s="46">
        <f t="shared" si="9"/>
        <v>0</v>
      </c>
      <c r="Q18" s="46">
        <f t="shared" si="10"/>
        <v>0</v>
      </c>
      <c r="R18" s="46">
        <f t="shared" si="11"/>
        <v>0</v>
      </c>
      <c r="S18" s="46">
        <f t="shared" si="12"/>
        <v>0</v>
      </c>
      <c r="T18" s="46" t="e">
        <f t="shared" si="0"/>
        <v>#N/A</v>
      </c>
      <c r="U18" s="43" t="e">
        <f t="shared" si="13"/>
        <v>#N/A</v>
      </c>
      <c r="V18" s="43" t="e">
        <f t="shared" si="14"/>
        <v>#N/A</v>
      </c>
    </row>
    <row r="19" spans="1:22" ht="17" x14ac:dyDescent="0.2">
      <c r="A19" s="50"/>
      <c r="B19" s="43" t="e">
        <f t="shared" si="1"/>
        <v>#N/A</v>
      </c>
      <c r="C19" s="43" t="e">
        <f>VLOOKUP(A19,'APPENDIX A'!$A$2:'APPENDIX A'!$E$524,3,0)</f>
        <v>#N/A</v>
      </c>
      <c r="D19" s="43" t="e">
        <f>VLOOKUP(A19,'APPENDIX A'!$A$2:'APPENDIX A'!$E$524,2,0)</f>
        <v>#N/A</v>
      </c>
      <c r="E19" s="43" t="e">
        <f t="shared" si="2"/>
        <v>#N/A</v>
      </c>
      <c r="F19" s="43" t="e">
        <f t="shared" si="3"/>
        <v>#N/A</v>
      </c>
      <c r="G19" s="43" t="e">
        <f>VLOOKUP(A19,'APPENDIX A'!$A$2:'APPENDIX A'!$E$524,5,0)</f>
        <v>#N/A</v>
      </c>
      <c r="H19" s="43" t="e">
        <f>VLOOKUP(A19,'APPENDIX A'!$A$2:'APPENDIX A'!$E$524,4,0)</f>
        <v>#N/A</v>
      </c>
      <c r="I19" s="43" t="e">
        <f t="shared" si="4"/>
        <v>#N/A</v>
      </c>
      <c r="J19" s="43" t="e">
        <f t="shared" si="5"/>
        <v>#N/A</v>
      </c>
      <c r="K19" s="44" t="e">
        <f t="shared" si="15"/>
        <v>#N/A</v>
      </c>
      <c r="L19" s="44" t="e">
        <f t="shared" si="6"/>
        <v>#N/A</v>
      </c>
      <c r="M19" s="45" t="e">
        <f>VLOOKUP(A19,'APPENDIX C'!$A$2:'APPENDIX C'!$B$486,2,0)</f>
        <v>#N/A</v>
      </c>
      <c r="N19" s="46">
        <f t="shared" si="7"/>
        <v>0</v>
      </c>
      <c r="O19" s="46">
        <f t="shared" si="8"/>
        <v>0</v>
      </c>
      <c r="P19" s="46">
        <f t="shared" si="9"/>
        <v>0</v>
      </c>
      <c r="Q19" s="46">
        <f t="shared" si="10"/>
        <v>0</v>
      </c>
      <c r="R19" s="46">
        <f t="shared" si="11"/>
        <v>0</v>
      </c>
      <c r="S19" s="46">
        <f t="shared" si="12"/>
        <v>0</v>
      </c>
      <c r="T19" s="46" t="e">
        <f t="shared" si="0"/>
        <v>#N/A</v>
      </c>
      <c r="U19" s="43" t="e">
        <f t="shared" si="13"/>
        <v>#N/A</v>
      </c>
      <c r="V19" s="43" t="e">
        <f t="shared" si="14"/>
        <v>#N/A</v>
      </c>
    </row>
    <row r="20" spans="1:22" ht="17" x14ac:dyDescent="0.2">
      <c r="A20" s="50"/>
      <c r="B20" s="43" t="e">
        <f t="shared" si="1"/>
        <v>#N/A</v>
      </c>
      <c r="C20" s="43" t="e">
        <f>VLOOKUP(A20,'APPENDIX A'!$A$2:'APPENDIX A'!$E$524,3,0)</f>
        <v>#N/A</v>
      </c>
      <c r="D20" s="43" t="e">
        <f>VLOOKUP(A20,'APPENDIX A'!$A$2:'APPENDIX A'!$E$524,2,0)</f>
        <v>#N/A</v>
      </c>
      <c r="E20" s="43" t="e">
        <f t="shared" si="2"/>
        <v>#N/A</v>
      </c>
      <c r="F20" s="43" t="e">
        <f t="shared" si="3"/>
        <v>#N/A</v>
      </c>
      <c r="G20" s="43" t="e">
        <f>VLOOKUP(A20,'APPENDIX A'!$A$2:'APPENDIX A'!$E$524,5,0)</f>
        <v>#N/A</v>
      </c>
      <c r="H20" s="43" t="e">
        <f>VLOOKUP(A20,'APPENDIX A'!$A$2:'APPENDIX A'!$E$524,4,0)</f>
        <v>#N/A</v>
      </c>
      <c r="I20" s="43" t="e">
        <f t="shared" si="4"/>
        <v>#N/A</v>
      </c>
      <c r="J20" s="43" t="e">
        <f t="shared" si="5"/>
        <v>#N/A</v>
      </c>
      <c r="K20" s="44" t="e">
        <f t="shared" si="15"/>
        <v>#N/A</v>
      </c>
      <c r="L20" s="44" t="e">
        <f t="shared" si="6"/>
        <v>#N/A</v>
      </c>
      <c r="M20" s="45" t="e">
        <f>VLOOKUP(A20,'APPENDIX C'!$A$2:'APPENDIX C'!$B$486,2,0)</f>
        <v>#N/A</v>
      </c>
      <c r="N20" s="46">
        <f t="shared" si="7"/>
        <v>0</v>
      </c>
      <c r="O20" s="46">
        <f t="shared" si="8"/>
        <v>0</v>
      </c>
      <c r="P20" s="46">
        <f t="shared" si="9"/>
        <v>0</v>
      </c>
      <c r="Q20" s="46">
        <f t="shared" si="10"/>
        <v>0</v>
      </c>
      <c r="R20" s="46">
        <f t="shared" si="11"/>
        <v>0</v>
      </c>
      <c r="S20" s="46">
        <f t="shared" si="12"/>
        <v>0</v>
      </c>
      <c r="T20" s="46" t="e">
        <f t="shared" si="0"/>
        <v>#N/A</v>
      </c>
      <c r="U20" s="43" t="e">
        <f t="shared" si="13"/>
        <v>#N/A</v>
      </c>
      <c r="V20" s="43" t="e">
        <f t="shared" si="14"/>
        <v>#N/A</v>
      </c>
    </row>
    <row r="21" spans="1:22" x14ac:dyDescent="0.2">
      <c r="A21" s="50"/>
      <c r="B21" s="43" t="e">
        <f t="shared" si="1"/>
        <v>#N/A</v>
      </c>
      <c r="C21" s="43" t="e">
        <f>VLOOKUP(A21,'APPENDIX A'!$A$2:'APPENDIX A'!$E$524,3,0)</f>
        <v>#N/A</v>
      </c>
      <c r="D21" s="43" t="e">
        <f>VLOOKUP(A21,'APPENDIX A'!$A$2:'APPENDIX A'!$E$524,2,0)</f>
        <v>#N/A</v>
      </c>
      <c r="E21" s="43" t="e">
        <f t="shared" si="2"/>
        <v>#N/A</v>
      </c>
      <c r="F21" s="43" t="e">
        <f t="shared" si="3"/>
        <v>#N/A</v>
      </c>
      <c r="G21" s="43" t="e">
        <f>VLOOKUP(A21,'APPENDIX A'!$A$2:'APPENDIX A'!$E$524,5,0)</f>
        <v>#N/A</v>
      </c>
      <c r="H21" s="43" t="e">
        <f>VLOOKUP(A21,'APPENDIX A'!$A$2:'APPENDIX A'!$E$524,4,0)</f>
        <v>#N/A</v>
      </c>
      <c r="I21" s="43" t="e">
        <f t="shared" si="4"/>
        <v>#N/A</v>
      </c>
      <c r="J21" s="43" t="e">
        <f t="shared" si="5"/>
        <v>#N/A</v>
      </c>
      <c r="K21" s="44" t="e">
        <f t="shared" si="15"/>
        <v>#N/A</v>
      </c>
      <c r="L21" s="44" t="e">
        <f t="shared" si="6"/>
        <v>#N/A</v>
      </c>
      <c r="M21" s="45" t="e">
        <f>VLOOKUP(A21,'APPENDIX C'!$A$2:'APPENDIX C'!$B$486,2,0)</f>
        <v>#N/A</v>
      </c>
      <c r="N21" s="46">
        <f t="shared" si="7"/>
        <v>0</v>
      </c>
      <c r="O21" s="46">
        <f t="shared" si="8"/>
        <v>0</v>
      </c>
      <c r="P21" s="46">
        <f t="shared" si="9"/>
        <v>0</v>
      </c>
      <c r="Q21" s="46">
        <f t="shared" si="10"/>
        <v>0</v>
      </c>
      <c r="R21" s="46">
        <f t="shared" si="11"/>
        <v>0</v>
      </c>
      <c r="S21" s="46">
        <f t="shared" si="12"/>
        <v>0</v>
      </c>
      <c r="T21" s="46" t="e">
        <f t="shared" si="0"/>
        <v>#N/A</v>
      </c>
      <c r="U21" s="43" t="e">
        <f t="shared" si="13"/>
        <v>#N/A</v>
      </c>
      <c r="V21" s="43" t="e">
        <f t="shared" si="14"/>
        <v>#N/A</v>
      </c>
    </row>
    <row r="22" spans="1:22" x14ac:dyDescent="0.2">
      <c r="A22" s="50"/>
      <c r="B22" s="43" t="e">
        <f t="shared" si="1"/>
        <v>#N/A</v>
      </c>
      <c r="C22" s="43" t="e">
        <f>VLOOKUP(A22,'APPENDIX A'!$A$2:'APPENDIX A'!$E$524,3,0)</f>
        <v>#N/A</v>
      </c>
      <c r="D22" s="43" t="e">
        <f>VLOOKUP(A22,'APPENDIX A'!$A$2:'APPENDIX A'!$E$524,2,0)</f>
        <v>#N/A</v>
      </c>
      <c r="E22" s="43" t="e">
        <f t="shared" si="2"/>
        <v>#N/A</v>
      </c>
      <c r="F22" s="43" t="e">
        <f t="shared" si="3"/>
        <v>#N/A</v>
      </c>
      <c r="G22" s="43" t="e">
        <f>VLOOKUP(A22,'APPENDIX A'!$A$2:'APPENDIX A'!$E$524,5,0)</f>
        <v>#N/A</v>
      </c>
      <c r="H22" s="43" t="e">
        <f>VLOOKUP(A22,'APPENDIX A'!$A$2:'APPENDIX A'!$E$524,4,0)</f>
        <v>#N/A</v>
      </c>
      <c r="I22" s="43" t="e">
        <f t="shared" si="4"/>
        <v>#N/A</v>
      </c>
      <c r="J22" s="43" t="e">
        <f t="shared" si="5"/>
        <v>#N/A</v>
      </c>
      <c r="K22" s="44" t="e">
        <f t="shared" si="15"/>
        <v>#N/A</v>
      </c>
      <c r="L22" s="44" t="e">
        <f t="shared" si="6"/>
        <v>#N/A</v>
      </c>
      <c r="M22" s="45" t="e">
        <f>VLOOKUP(A22,'APPENDIX C'!$A$2:'APPENDIX C'!$B$486,2,0)</f>
        <v>#N/A</v>
      </c>
      <c r="N22" s="46">
        <f t="shared" si="7"/>
        <v>0</v>
      </c>
      <c r="O22" s="46">
        <f t="shared" si="8"/>
        <v>0</v>
      </c>
      <c r="P22" s="46">
        <f t="shared" si="9"/>
        <v>0</v>
      </c>
      <c r="Q22" s="46">
        <f t="shared" si="10"/>
        <v>0</v>
      </c>
      <c r="R22" s="46">
        <f t="shared" si="11"/>
        <v>0</v>
      </c>
      <c r="S22" s="46">
        <f t="shared" si="12"/>
        <v>0</v>
      </c>
      <c r="T22" s="46" t="e">
        <f t="shared" si="0"/>
        <v>#N/A</v>
      </c>
      <c r="U22" s="43" t="e">
        <f t="shared" si="13"/>
        <v>#N/A</v>
      </c>
      <c r="V22" s="43" t="e">
        <f t="shared" si="14"/>
        <v>#N/A</v>
      </c>
    </row>
    <row r="23" spans="1:22" ht="17" x14ac:dyDescent="0.2">
      <c r="A23" s="50"/>
      <c r="B23" s="43" t="e">
        <f t="shared" si="1"/>
        <v>#N/A</v>
      </c>
      <c r="C23" s="43" t="e">
        <f>VLOOKUP(A23,'APPENDIX A'!$A$2:'APPENDIX A'!$E$524,3,0)</f>
        <v>#N/A</v>
      </c>
      <c r="D23" s="43" t="e">
        <f>VLOOKUP(A23,'APPENDIX A'!$A$2:'APPENDIX A'!$E$524,2,0)</f>
        <v>#N/A</v>
      </c>
      <c r="E23" s="43" t="e">
        <f t="shared" si="2"/>
        <v>#N/A</v>
      </c>
      <c r="F23" s="43" t="e">
        <f t="shared" si="3"/>
        <v>#N/A</v>
      </c>
      <c r="G23" s="43" t="e">
        <f>VLOOKUP(A23,'APPENDIX A'!$A$2:'APPENDIX A'!$E$524,5,0)</f>
        <v>#N/A</v>
      </c>
      <c r="H23" s="43" t="e">
        <f>VLOOKUP(A23,'APPENDIX A'!$A$2:'APPENDIX A'!$E$524,4,0)</f>
        <v>#N/A</v>
      </c>
      <c r="I23" s="43" t="e">
        <f t="shared" si="4"/>
        <v>#N/A</v>
      </c>
      <c r="J23" s="43" t="e">
        <f t="shared" si="5"/>
        <v>#N/A</v>
      </c>
      <c r="K23" s="44" t="e">
        <f t="shared" si="15"/>
        <v>#N/A</v>
      </c>
      <c r="L23" s="44" t="e">
        <f t="shared" si="6"/>
        <v>#N/A</v>
      </c>
      <c r="M23" s="45" t="e">
        <f>VLOOKUP(A23,'APPENDIX C'!$A$2:'APPENDIX C'!$B$486,2,0)</f>
        <v>#N/A</v>
      </c>
      <c r="N23" s="46">
        <f t="shared" si="7"/>
        <v>0</v>
      </c>
      <c r="O23" s="46">
        <f t="shared" si="8"/>
        <v>0</v>
      </c>
      <c r="P23" s="46">
        <f t="shared" si="9"/>
        <v>0</v>
      </c>
      <c r="Q23" s="46">
        <f t="shared" si="10"/>
        <v>0</v>
      </c>
      <c r="R23" s="46">
        <f t="shared" si="11"/>
        <v>0</v>
      </c>
      <c r="S23" s="46">
        <f t="shared" si="12"/>
        <v>0</v>
      </c>
      <c r="T23" s="46" t="e">
        <f t="shared" si="0"/>
        <v>#N/A</v>
      </c>
      <c r="U23" s="43" t="e">
        <f t="shared" si="13"/>
        <v>#N/A</v>
      </c>
      <c r="V23" s="43" t="e">
        <f t="shared" si="14"/>
        <v>#N/A</v>
      </c>
    </row>
    <row r="24" spans="1:22" ht="17" x14ac:dyDescent="0.2">
      <c r="A24" s="50"/>
      <c r="B24" s="43" t="e">
        <f t="shared" si="1"/>
        <v>#N/A</v>
      </c>
      <c r="C24" s="43" t="e">
        <f>VLOOKUP(A24,'APPENDIX A'!$A$2:'APPENDIX A'!$E$524,3,0)</f>
        <v>#N/A</v>
      </c>
      <c r="D24" s="43" t="e">
        <f>VLOOKUP(A24,'APPENDIX A'!$A$2:'APPENDIX A'!$E$524,2,0)</f>
        <v>#N/A</v>
      </c>
      <c r="E24" s="43" t="e">
        <f t="shared" si="2"/>
        <v>#N/A</v>
      </c>
      <c r="F24" s="43" t="e">
        <f t="shared" si="3"/>
        <v>#N/A</v>
      </c>
      <c r="G24" s="43" t="e">
        <f>VLOOKUP(A24,'APPENDIX A'!$A$2:'APPENDIX A'!$E$524,5,0)</f>
        <v>#N/A</v>
      </c>
      <c r="H24" s="43" t="e">
        <f>VLOOKUP(A24,'APPENDIX A'!$A$2:'APPENDIX A'!$E$524,4,0)</f>
        <v>#N/A</v>
      </c>
      <c r="I24" s="43" t="e">
        <f t="shared" si="4"/>
        <v>#N/A</v>
      </c>
      <c r="J24" s="43" t="e">
        <f t="shared" si="5"/>
        <v>#N/A</v>
      </c>
      <c r="K24" s="44" t="e">
        <f t="shared" si="15"/>
        <v>#N/A</v>
      </c>
      <c r="L24" s="44" t="e">
        <f t="shared" si="6"/>
        <v>#N/A</v>
      </c>
      <c r="M24" s="45" t="e">
        <f>VLOOKUP(A24,'APPENDIX C'!$A$2:'APPENDIX C'!$B$486,2,0)</f>
        <v>#N/A</v>
      </c>
      <c r="N24" s="46">
        <f t="shared" si="7"/>
        <v>0</v>
      </c>
      <c r="O24" s="46">
        <f t="shared" si="8"/>
        <v>0</v>
      </c>
      <c r="P24" s="46">
        <f t="shared" si="9"/>
        <v>0</v>
      </c>
      <c r="Q24" s="46">
        <f t="shared" si="10"/>
        <v>0</v>
      </c>
      <c r="R24" s="46">
        <f t="shared" si="11"/>
        <v>0</v>
      </c>
      <c r="S24" s="46">
        <f t="shared" si="12"/>
        <v>0</v>
      </c>
      <c r="T24" s="46" t="e">
        <f t="shared" si="0"/>
        <v>#N/A</v>
      </c>
      <c r="U24" s="43" t="e">
        <f t="shared" si="13"/>
        <v>#N/A</v>
      </c>
      <c r="V24" s="43" t="e">
        <f t="shared" si="14"/>
        <v>#N/A</v>
      </c>
    </row>
    <row r="25" spans="1:22" ht="17" x14ac:dyDescent="0.2">
      <c r="A25" s="50"/>
      <c r="B25" s="43" t="e">
        <f t="shared" si="1"/>
        <v>#N/A</v>
      </c>
      <c r="C25" s="43" t="e">
        <f>VLOOKUP(A25,'APPENDIX A'!$A$2:'APPENDIX A'!$E$524,3,0)</f>
        <v>#N/A</v>
      </c>
      <c r="D25" s="43" t="e">
        <f>VLOOKUP(A25,'APPENDIX A'!$A$2:'APPENDIX A'!$E$524,2,0)</f>
        <v>#N/A</v>
      </c>
      <c r="E25" s="43" t="e">
        <f t="shared" si="2"/>
        <v>#N/A</v>
      </c>
      <c r="F25" s="43" t="e">
        <f t="shared" si="3"/>
        <v>#N/A</v>
      </c>
      <c r="G25" s="43" t="e">
        <f>VLOOKUP(A25,'APPENDIX A'!$A$2:'APPENDIX A'!$E$524,5,0)</f>
        <v>#N/A</v>
      </c>
      <c r="H25" s="43" t="e">
        <f>VLOOKUP(A25,'APPENDIX A'!$A$2:'APPENDIX A'!$E$524,4,0)</f>
        <v>#N/A</v>
      </c>
      <c r="I25" s="43" t="e">
        <f t="shared" si="4"/>
        <v>#N/A</v>
      </c>
      <c r="J25" s="43" t="e">
        <f t="shared" si="5"/>
        <v>#N/A</v>
      </c>
      <c r="K25" s="44" t="e">
        <f t="shared" si="15"/>
        <v>#N/A</v>
      </c>
      <c r="L25" s="44" t="e">
        <f t="shared" si="6"/>
        <v>#N/A</v>
      </c>
      <c r="M25" s="45" t="e">
        <f>VLOOKUP(A25,'APPENDIX C'!$A$2:'APPENDIX C'!$B$486,2,0)</f>
        <v>#N/A</v>
      </c>
      <c r="N25" s="46">
        <f t="shared" si="7"/>
        <v>0</v>
      </c>
      <c r="O25" s="46">
        <f t="shared" si="8"/>
        <v>0</v>
      </c>
      <c r="P25" s="46">
        <f t="shared" si="9"/>
        <v>0</v>
      </c>
      <c r="Q25" s="46">
        <f t="shared" si="10"/>
        <v>0</v>
      </c>
      <c r="R25" s="46">
        <f t="shared" si="11"/>
        <v>0</v>
      </c>
      <c r="S25" s="46">
        <f t="shared" si="12"/>
        <v>0</v>
      </c>
      <c r="T25" s="46" t="e">
        <f t="shared" si="0"/>
        <v>#N/A</v>
      </c>
      <c r="U25" s="43" t="e">
        <f t="shared" si="13"/>
        <v>#N/A</v>
      </c>
      <c r="V25" s="43" t="e">
        <f t="shared" si="14"/>
        <v>#N/A</v>
      </c>
    </row>
    <row r="26" spans="1:22" ht="17" x14ac:dyDescent="0.2">
      <c r="A26" s="49"/>
      <c r="B26" s="43" t="e">
        <f t="shared" ref="B26:B29" si="16">IF(F26=0, IF(J26=0,"NONE","GIANO-B"),IF(J26=0,"HARPS-N","GIARPS"))</f>
        <v>#N/A</v>
      </c>
      <c r="C26" s="43" t="e">
        <f>VLOOKUP(A26,'APPENDIX A'!$A$2:'APPENDIX A'!$E$524,3,0)</f>
        <v>#N/A</v>
      </c>
      <c r="D26" s="43" t="e">
        <f>VLOOKUP(A26,'APPENDIX A'!$A$2:'APPENDIX A'!$E$524,2,0)</f>
        <v>#N/A</v>
      </c>
      <c r="E26" s="43" t="e">
        <f t="shared" ref="E26:E29" si="17">IF(C26=0, 0,IF(D26=0,0,120+167+D26*(C26+37)))</f>
        <v>#N/A</v>
      </c>
      <c r="F26" s="43" t="e">
        <f t="shared" ref="F26:F29" si="18">E26/3600</f>
        <v>#N/A</v>
      </c>
      <c r="G26" s="43" t="e">
        <f>VLOOKUP(A26,'APPENDIX A'!$A$2:'APPENDIX A'!$E$524,5,0)</f>
        <v>#N/A</v>
      </c>
      <c r="H26" s="43" t="e">
        <f>VLOOKUP(A26,'APPENDIX A'!$A$2:'APPENDIX A'!$E$524,4,0)</f>
        <v>#N/A</v>
      </c>
      <c r="I26" s="43" t="e">
        <f t="shared" ref="I26:I29" si="19">H26*(180+2*G26)</f>
        <v>#N/A</v>
      </c>
      <c r="J26" s="43" t="e">
        <f t="shared" ref="J26:J29" si="20">I26/3600</f>
        <v>#N/A</v>
      </c>
      <c r="K26" s="44" t="e">
        <f t="shared" ref="K26:K29" si="21">L25</f>
        <v>#N/A</v>
      </c>
      <c r="L26" s="44" t="e">
        <f t="shared" ref="L26:L29" si="22">TIME(U26,V26,0)</f>
        <v>#N/A</v>
      </c>
      <c r="M26" s="45" t="e">
        <f>VLOOKUP(A26,'APPENDIX C'!$A$2:'APPENDIX C'!$B$486,2,0)</f>
        <v>#N/A</v>
      </c>
      <c r="N26" s="46">
        <f t="shared" ref="N26:N29" si="23">IF(MID(A26,1,2)="MP",0,IF(MID(A26,1,1)="M",F26,IF(A26="GATO01",F26/4,0)))</f>
        <v>0</v>
      </c>
      <c r="O26" s="46">
        <f t="shared" ref="O26:O29" si="24">IF(MID(A26,1,2)="KP",F26,IF(A26="GATO01",(F26)/4,0))</f>
        <v>0</v>
      </c>
      <c r="P26" s="46">
        <f t="shared" ref="P26:P29" si="25">IF(MID(A26,1,2)="SC",MAX(F26,J26),0)</f>
        <v>0</v>
      </c>
      <c r="Q26" s="46">
        <f t="shared" ref="Q26:Q29" si="26">IF(MID(A26,1,2)="YO",MAX(F26,J26),0)</f>
        <v>0</v>
      </c>
      <c r="R26" s="46">
        <f t="shared" ref="R26:R29" si="27">IF(MID(A26,1,2)="AT",MAX(F26,J26),0)</f>
        <v>0</v>
      </c>
      <c r="S26" s="46">
        <f t="shared" ref="S26:S29" si="28">IF(MID(A26,1,2)="GT",F26,0)</f>
        <v>0</v>
      </c>
      <c r="T26" s="46" t="e">
        <f t="shared" ref="T26:T29" si="29">IF(F26&lt;J26,HOUR(K26)+(MINUTE(K26)+(I26)/60)/60,HOUR(K26)+(MINUTE(K26)+(E26)/60)/60)</f>
        <v>#N/A</v>
      </c>
      <c r="U26" s="43" t="e">
        <f t="shared" ref="U26:U29" si="30">INT(T26)</f>
        <v>#N/A</v>
      </c>
      <c r="V26" s="43" t="e">
        <f t="shared" ref="V26:V29" si="31">ROUND(((T26-U26)*60),0)</f>
        <v>#N/A</v>
      </c>
    </row>
    <row r="27" spans="1:22" ht="17" x14ac:dyDescent="0.2">
      <c r="A27" s="49"/>
      <c r="B27" s="43" t="e">
        <f t="shared" si="16"/>
        <v>#N/A</v>
      </c>
      <c r="C27" s="43" t="e">
        <f>VLOOKUP(A27,'APPENDIX A'!$A$2:'APPENDIX A'!$E$524,3,0)</f>
        <v>#N/A</v>
      </c>
      <c r="D27" s="43" t="e">
        <f>VLOOKUP(A27,'APPENDIX A'!$A$2:'APPENDIX A'!$E$524,2,0)</f>
        <v>#N/A</v>
      </c>
      <c r="E27" s="43" t="e">
        <f t="shared" si="17"/>
        <v>#N/A</v>
      </c>
      <c r="F27" s="43" t="e">
        <f t="shared" si="18"/>
        <v>#N/A</v>
      </c>
      <c r="G27" s="43" t="e">
        <f>VLOOKUP(A27,'APPENDIX A'!$A$2:'APPENDIX A'!$E$524,5,0)</f>
        <v>#N/A</v>
      </c>
      <c r="H27" s="43" t="e">
        <f>VLOOKUP(A27,'APPENDIX A'!$A$2:'APPENDIX A'!$E$524,4,0)</f>
        <v>#N/A</v>
      </c>
      <c r="I27" s="43" t="e">
        <f t="shared" si="19"/>
        <v>#N/A</v>
      </c>
      <c r="J27" s="43" t="e">
        <f t="shared" si="20"/>
        <v>#N/A</v>
      </c>
      <c r="K27" s="44" t="e">
        <f t="shared" si="21"/>
        <v>#N/A</v>
      </c>
      <c r="L27" s="44" t="e">
        <f t="shared" si="22"/>
        <v>#N/A</v>
      </c>
      <c r="M27" s="45" t="e">
        <f>VLOOKUP(A27,'APPENDIX C'!$A$2:'APPENDIX C'!$B$486,2,0)</f>
        <v>#N/A</v>
      </c>
      <c r="N27" s="46">
        <f t="shared" si="23"/>
        <v>0</v>
      </c>
      <c r="O27" s="46">
        <f t="shared" si="24"/>
        <v>0</v>
      </c>
      <c r="P27" s="46">
        <f t="shared" si="25"/>
        <v>0</v>
      </c>
      <c r="Q27" s="46">
        <f t="shared" si="26"/>
        <v>0</v>
      </c>
      <c r="R27" s="46">
        <f t="shared" si="27"/>
        <v>0</v>
      </c>
      <c r="S27" s="46">
        <f t="shared" si="28"/>
        <v>0</v>
      </c>
      <c r="T27" s="46" t="e">
        <f t="shared" si="29"/>
        <v>#N/A</v>
      </c>
      <c r="U27" s="43" t="e">
        <f t="shared" si="30"/>
        <v>#N/A</v>
      </c>
      <c r="V27" s="43" t="e">
        <f t="shared" si="31"/>
        <v>#N/A</v>
      </c>
    </row>
    <row r="28" spans="1:22" ht="17" x14ac:dyDescent="0.2">
      <c r="A28" s="49"/>
      <c r="B28" s="43" t="e">
        <f t="shared" si="16"/>
        <v>#N/A</v>
      </c>
      <c r="C28" s="43" t="e">
        <f>VLOOKUP(A28,'APPENDIX A'!$A$2:'APPENDIX A'!$E$524,3,0)</f>
        <v>#N/A</v>
      </c>
      <c r="D28" s="43" t="e">
        <f>VLOOKUP(A28,'APPENDIX A'!$A$2:'APPENDIX A'!$E$524,2,0)</f>
        <v>#N/A</v>
      </c>
      <c r="E28" s="43" t="e">
        <f t="shared" si="17"/>
        <v>#N/A</v>
      </c>
      <c r="F28" s="43" t="e">
        <f t="shared" si="18"/>
        <v>#N/A</v>
      </c>
      <c r="G28" s="43" t="e">
        <f>VLOOKUP(A28,'APPENDIX A'!$A$2:'APPENDIX A'!$E$524,5,0)</f>
        <v>#N/A</v>
      </c>
      <c r="H28" s="43" t="e">
        <f>VLOOKUP(A28,'APPENDIX A'!$A$2:'APPENDIX A'!$E$524,4,0)</f>
        <v>#N/A</v>
      </c>
      <c r="I28" s="43" t="e">
        <f t="shared" si="19"/>
        <v>#N/A</v>
      </c>
      <c r="J28" s="43" t="e">
        <f t="shared" si="20"/>
        <v>#N/A</v>
      </c>
      <c r="K28" s="44" t="e">
        <f t="shared" si="21"/>
        <v>#N/A</v>
      </c>
      <c r="L28" s="44" t="e">
        <f t="shared" si="22"/>
        <v>#N/A</v>
      </c>
      <c r="M28" s="45" t="e">
        <f>VLOOKUP(A28,'APPENDIX C'!$A$2:'APPENDIX C'!$B$486,2,0)</f>
        <v>#N/A</v>
      </c>
      <c r="N28" s="46">
        <f t="shared" si="23"/>
        <v>0</v>
      </c>
      <c r="O28" s="46">
        <f t="shared" si="24"/>
        <v>0</v>
      </c>
      <c r="P28" s="46">
        <f t="shared" si="25"/>
        <v>0</v>
      </c>
      <c r="Q28" s="46">
        <f t="shared" si="26"/>
        <v>0</v>
      </c>
      <c r="R28" s="46">
        <f t="shared" si="27"/>
        <v>0</v>
      </c>
      <c r="S28" s="46">
        <f t="shared" si="28"/>
        <v>0</v>
      </c>
      <c r="T28" s="46" t="e">
        <f t="shared" si="29"/>
        <v>#N/A</v>
      </c>
      <c r="U28" s="43" t="e">
        <f t="shared" si="30"/>
        <v>#N/A</v>
      </c>
      <c r="V28" s="43" t="e">
        <f t="shared" si="31"/>
        <v>#N/A</v>
      </c>
    </row>
    <row r="29" spans="1:22" ht="17" x14ac:dyDescent="0.2">
      <c r="A29" s="49"/>
      <c r="B29" s="43" t="e">
        <f t="shared" si="16"/>
        <v>#N/A</v>
      </c>
      <c r="C29" s="43" t="e">
        <f>VLOOKUP(A29,'APPENDIX A'!$A$2:'APPENDIX A'!$E$524,3,0)</f>
        <v>#N/A</v>
      </c>
      <c r="D29" s="43" t="e">
        <f>VLOOKUP(A29,'APPENDIX A'!$A$2:'APPENDIX A'!$E$524,2,0)</f>
        <v>#N/A</v>
      </c>
      <c r="E29" s="43" t="e">
        <f t="shared" si="17"/>
        <v>#N/A</v>
      </c>
      <c r="F29" s="43" t="e">
        <f t="shared" si="18"/>
        <v>#N/A</v>
      </c>
      <c r="G29" s="43" t="e">
        <f>VLOOKUP(A29,'APPENDIX A'!$A$2:'APPENDIX A'!$E$524,5,0)</f>
        <v>#N/A</v>
      </c>
      <c r="H29" s="43" t="e">
        <f>VLOOKUP(A29,'APPENDIX A'!$A$2:'APPENDIX A'!$E$524,4,0)</f>
        <v>#N/A</v>
      </c>
      <c r="I29" s="43" t="e">
        <f t="shared" si="19"/>
        <v>#N/A</v>
      </c>
      <c r="J29" s="43" t="e">
        <f t="shared" si="20"/>
        <v>#N/A</v>
      </c>
      <c r="K29" s="44" t="e">
        <f t="shared" si="21"/>
        <v>#N/A</v>
      </c>
      <c r="L29" s="44" t="e">
        <f t="shared" si="22"/>
        <v>#N/A</v>
      </c>
      <c r="M29" s="45" t="e">
        <f>VLOOKUP(A29,'APPENDIX C'!$A$2:'APPENDIX C'!$B$486,2,0)</f>
        <v>#N/A</v>
      </c>
      <c r="N29" s="46">
        <f t="shared" si="23"/>
        <v>0</v>
      </c>
      <c r="O29" s="46">
        <f t="shared" si="24"/>
        <v>0</v>
      </c>
      <c r="P29" s="46">
        <f t="shared" si="25"/>
        <v>0</v>
      </c>
      <c r="Q29" s="46">
        <f t="shared" si="26"/>
        <v>0</v>
      </c>
      <c r="R29" s="46">
        <f t="shared" si="27"/>
        <v>0</v>
      </c>
      <c r="S29" s="46">
        <f t="shared" si="28"/>
        <v>0</v>
      </c>
      <c r="T29" s="46" t="e">
        <f t="shared" si="29"/>
        <v>#N/A</v>
      </c>
      <c r="U29" s="43" t="e">
        <f t="shared" si="30"/>
        <v>#N/A</v>
      </c>
      <c r="V29" s="43" t="e">
        <f t="shared" si="31"/>
        <v>#N/A</v>
      </c>
    </row>
    <row r="30" spans="1:22" x14ac:dyDescent="0.2">
      <c r="A30" s="43"/>
      <c r="B30" s="43"/>
      <c r="C30" s="43"/>
      <c r="D30" s="43"/>
      <c r="E30" s="43"/>
      <c r="F30" s="43"/>
      <c r="G30" s="43"/>
      <c r="H30" s="43"/>
      <c r="I30" s="43"/>
      <c r="J30" s="43"/>
    </row>
    <row r="31" spans="1:22" x14ac:dyDescent="0.2">
      <c r="A31" s="43"/>
      <c r="B31" s="43"/>
      <c r="C31" s="43"/>
      <c r="D31" s="43"/>
      <c r="E31" s="43"/>
      <c r="F31" s="43"/>
      <c r="G31" s="43"/>
      <c r="H31" s="43"/>
      <c r="I31" s="43"/>
      <c r="J31" s="43"/>
      <c r="M31" s="37" t="s">
        <v>113</v>
      </c>
      <c r="N31" s="46">
        <f t="shared" ref="N31:S31" si="32">SUM(N2:N29)</f>
        <v>0</v>
      </c>
      <c r="O31" s="46">
        <f t="shared" si="32"/>
        <v>0</v>
      </c>
      <c r="P31" s="46">
        <f t="shared" si="32"/>
        <v>0</v>
      </c>
      <c r="Q31" s="46">
        <f t="shared" si="32"/>
        <v>0</v>
      </c>
      <c r="R31" s="46">
        <f t="shared" si="32"/>
        <v>0</v>
      </c>
      <c r="S31" s="46">
        <f t="shared" si="32"/>
        <v>0</v>
      </c>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13"/>
  <sheetViews>
    <sheetView workbookViewId="0">
      <pane ySplit="2" topLeftCell="A3" activePane="bottomLeft" state="frozen"/>
      <selection pane="bottomLeft" activeCell="F41" sqref="F41"/>
    </sheetView>
  </sheetViews>
  <sheetFormatPr baseColWidth="10" defaultRowHeight="16" x14ac:dyDescent="0.2"/>
  <cols>
    <col min="1" max="2" width="13.5" customWidth="1"/>
    <col min="11" max="11" width="10.83203125" style="14"/>
    <col min="13" max="21" width="12" style="14" customWidth="1"/>
    <col min="25" max="25" width="11.83203125" style="1" bestFit="1" customWidth="1"/>
    <col min="26" max="26" width="11.83203125" style="1" customWidth="1"/>
  </cols>
  <sheetData>
    <row r="1" spans="1:25" ht="17" x14ac:dyDescent="0.2">
      <c r="G1" s="65" t="s">
        <v>549</v>
      </c>
      <c r="H1" s="65" t="s">
        <v>549</v>
      </c>
      <c r="I1" s="65" t="s">
        <v>549</v>
      </c>
      <c r="J1" s="65" t="s">
        <v>549</v>
      </c>
      <c r="K1" s="65" t="s">
        <v>549</v>
      </c>
      <c r="L1" s="9" t="s">
        <v>548</v>
      </c>
      <c r="M1" s="9" t="s">
        <v>548</v>
      </c>
      <c r="N1" s="9" t="s">
        <v>548</v>
      </c>
      <c r="O1" s="9" t="s">
        <v>548</v>
      </c>
      <c r="P1" s="9" t="s">
        <v>548</v>
      </c>
      <c r="Q1" s="9" t="s">
        <v>548</v>
      </c>
      <c r="R1" t="s">
        <v>549</v>
      </c>
      <c r="S1" t="s">
        <v>549</v>
      </c>
      <c r="T1" t="s">
        <v>549</v>
      </c>
      <c r="U1" t="s">
        <v>549</v>
      </c>
    </row>
    <row r="2" spans="1:25" ht="34" x14ac:dyDescent="0.2">
      <c r="A2" s="1" t="s">
        <v>111</v>
      </c>
      <c r="B2" s="1" t="s">
        <v>577</v>
      </c>
      <c r="C2" s="1" t="s">
        <v>617</v>
      </c>
      <c r="D2" s="1" t="s">
        <v>593</v>
      </c>
      <c r="E2" s="1" t="s">
        <v>594</v>
      </c>
      <c r="F2" s="1" t="s">
        <v>468</v>
      </c>
      <c r="G2" t="s">
        <v>698</v>
      </c>
      <c r="H2" t="s">
        <v>699</v>
      </c>
      <c r="I2" t="s">
        <v>693</v>
      </c>
      <c r="J2" t="s">
        <v>694</v>
      </c>
      <c r="K2" t="s">
        <v>695</v>
      </c>
      <c r="L2" t="s">
        <v>696</v>
      </c>
      <c r="M2" t="s">
        <v>700</v>
      </c>
      <c r="N2" t="s">
        <v>701</v>
      </c>
      <c r="O2" t="s">
        <v>702</v>
      </c>
      <c r="P2" t="s">
        <v>697</v>
      </c>
      <c r="Q2" t="s">
        <v>703</v>
      </c>
      <c r="R2" t="s">
        <v>704</v>
      </c>
      <c r="S2" t="s">
        <v>705</v>
      </c>
      <c r="T2" t="s">
        <v>706</v>
      </c>
      <c r="U2" t="s">
        <v>707</v>
      </c>
      <c r="W2" s="6" t="s">
        <v>550</v>
      </c>
      <c r="X2" s="6" t="s">
        <v>112</v>
      </c>
      <c r="Y2" s="1" t="s">
        <v>541</v>
      </c>
    </row>
    <row r="3" spans="1:25" ht="17" x14ac:dyDescent="0.2">
      <c r="A3" s="1" t="s">
        <v>708</v>
      </c>
      <c r="B3" s="1">
        <v>1</v>
      </c>
      <c r="C3" s="1">
        <v>2640</v>
      </c>
      <c r="D3" s="1">
        <v>3</v>
      </c>
      <c r="E3" s="1">
        <v>300</v>
      </c>
      <c r="F3" s="1">
        <v>1</v>
      </c>
      <c r="G3" s="6">
        <f>COUNTIF('2019-MARCH-01'!$A$2:'2019-MARCH-01'!$A38,A3)</f>
        <v>1</v>
      </c>
      <c r="H3" s="6">
        <f>COUNTIF('2019-MARCH-02'!$A$2:'2019-MARCH-02'!$A28,A3)</f>
        <v>1</v>
      </c>
      <c r="I3" s="6">
        <f>COUNTIF('2019-MARCH-03'!$A$2:'2019-MARCH-03'!$A35,A3)</f>
        <v>1</v>
      </c>
      <c r="J3" s="6">
        <f>COUNTIF('2019-MARCH-03'!$A$2:'2019-MARCH-03'!$A35,A3)</f>
        <v>1</v>
      </c>
      <c r="K3" s="13">
        <f>COUNTIF('2019-MARCH-05'!$A$2:'2019-MARCH-05'!$A32,A3)</f>
        <v>1</v>
      </c>
      <c r="L3" s="6">
        <f>COUNTIF('2019-MARCH-16'!$A$2:'2019-MARCH-16'!$A30,A3)</f>
        <v>0</v>
      </c>
      <c r="M3" s="13">
        <f>COUNTIF('2019-MARCH-17'!$A$2:'2019-MARCH-17'!$A63,A3)</f>
        <v>0</v>
      </c>
      <c r="N3" s="13">
        <f>COUNTIF('2019-MARCH-18'!$A$2:'2019-MARCH-18'!$A63,A3)</f>
        <v>0</v>
      </c>
      <c r="O3" s="13">
        <f>COUNTIF('2019-MARCH-19'!$A$2:'2019-MARCH-19'!$A63,A3)</f>
        <v>0</v>
      </c>
      <c r="P3" s="13">
        <f>COUNTIF('2019-MARCH-20'!$A$2:'2019-MARCH-20'!$A66,A3)</f>
        <v>0</v>
      </c>
      <c r="Q3" s="13">
        <f>COUNTIF('2019-MARCH-21'!$A$2:'2019-MARCH-21'!$A65,A3)</f>
        <v>0</v>
      </c>
      <c r="R3" s="13">
        <f>COUNTIF('2019-MARCH-22'!$A$2:'2019-MARCH-22'!$A66,A3)</f>
        <v>0</v>
      </c>
      <c r="S3" s="13">
        <f>COUNTIF('2019-MARCH-23'!$A$2:'2019-MARCH-23'!$A65,A3)</f>
        <v>0</v>
      </c>
      <c r="T3" s="13">
        <f>COUNTIF('2019-MARCH-24'!$A$2:'2019-MARCH-24'!$A63,A3)</f>
        <v>0</v>
      </c>
      <c r="U3" s="13">
        <f>COUNTIF('2019-MARCH-25'!$A$2:'2019-MARCH-25'!$A62,A3)</f>
        <v>0</v>
      </c>
      <c r="V3" s="6"/>
      <c r="W3" s="6">
        <f t="shared" ref="W3:W35" si="0">SUM(G3:U3)</f>
        <v>5</v>
      </c>
      <c r="X3" s="6">
        <f t="shared" ref="X3:X35" si="1">W3-F3</f>
        <v>4</v>
      </c>
      <c r="Y3" s="1">
        <f t="shared" ref="Y3:Y35" si="2">(C3*F3)/3600</f>
        <v>0.73333333333333328</v>
      </c>
    </row>
    <row r="4" spans="1:25" ht="17" x14ac:dyDescent="0.2">
      <c r="A4" s="1" t="s">
        <v>588</v>
      </c>
      <c r="B4" s="1">
        <v>1</v>
      </c>
      <c r="C4" s="1">
        <v>1800</v>
      </c>
      <c r="D4" s="1">
        <v>0</v>
      </c>
      <c r="E4" s="1">
        <v>300</v>
      </c>
      <c r="F4" s="1">
        <v>1</v>
      </c>
      <c r="G4" s="6">
        <f>COUNTIF('2019-MARCH-01'!$A$2:'2019-MARCH-01'!$A39,A4)</f>
        <v>0</v>
      </c>
      <c r="H4" s="6">
        <f>COUNTIF('2019-MARCH-02'!$A$2:'2019-MARCH-02'!$A29,A4)</f>
        <v>0</v>
      </c>
      <c r="I4" s="6">
        <f>COUNTIF('2019-MARCH-03'!$A$2:'2019-MARCH-03'!$A36,A4)</f>
        <v>0</v>
      </c>
      <c r="J4" s="6">
        <f>COUNTIF('2019-MARCH-03'!$A$2:'2019-MARCH-03'!$A36,A4)</f>
        <v>0</v>
      </c>
      <c r="K4" s="13">
        <f>COUNTIF('2019-MARCH-05'!$A$2:'2019-MARCH-05'!$A33,A4)</f>
        <v>0</v>
      </c>
      <c r="L4" s="6">
        <f>COUNTIF('2019-MARCH-16'!$A$2:'2019-MARCH-16'!$A31,A4)</f>
        <v>1</v>
      </c>
      <c r="M4" s="13">
        <f>COUNTIF('2019-MARCH-17'!$A$2:'2019-MARCH-17'!$A64,A4)</f>
        <v>1</v>
      </c>
      <c r="N4" s="13">
        <f>COUNTIF('2019-MARCH-18'!$A$2:'2019-MARCH-18'!$A64,A4)</f>
        <v>1</v>
      </c>
      <c r="O4" s="13">
        <f>COUNTIF('2019-MARCH-19'!$A$2:'2019-MARCH-19'!$A64,A4)</f>
        <v>1</v>
      </c>
      <c r="P4" s="13">
        <f>COUNTIF('2019-MARCH-20'!$A$2:'2019-MARCH-20'!$A67,A4)</f>
        <v>0</v>
      </c>
      <c r="Q4" s="13">
        <f>COUNTIF('2019-MARCH-21'!$A$2:'2019-MARCH-21'!$A66,A4)</f>
        <v>0</v>
      </c>
      <c r="R4" s="13">
        <f>COUNTIF('2019-MARCH-22'!$A$2:'2019-MARCH-22'!$A67,A4)</f>
        <v>0</v>
      </c>
      <c r="S4" s="13">
        <f>COUNTIF('2019-MARCH-23'!$A$2:'2019-MARCH-23'!$A66,A4)</f>
        <v>0</v>
      </c>
      <c r="T4" s="13">
        <f>COUNTIF('2019-MARCH-24'!$A$2:'2019-MARCH-24'!$A64,A4)</f>
        <v>0</v>
      </c>
      <c r="U4" s="13">
        <f>COUNTIF('2019-MARCH-25'!$A$2:'2019-MARCH-25'!$A63,A4)</f>
        <v>0</v>
      </c>
      <c r="V4" s="6"/>
      <c r="W4" s="6"/>
      <c r="X4" s="6"/>
    </row>
    <row r="5" spans="1:25" ht="17" x14ac:dyDescent="0.2">
      <c r="A5" s="1" t="s">
        <v>587</v>
      </c>
      <c r="B5" s="1">
        <v>1</v>
      </c>
      <c r="C5" s="1">
        <v>2640</v>
      </c>
      <c r="D5" s="1">
        <v>3</v>
      </c>
      <c r="E5" s="1">
        <v>300</v>
      </c>
      <c r="F5" s="1">
        <v>1</v>
      </c>
      <c r="G5" s="6">
        <f>COUNTIF('2019-MARCH-01'!$A$2:'2019-MARCH-01'!$A40,A5)</f>
        <v>0</v>
      </c>
      <c r="H5" s="6">
        <f>COUNTIF('2019-MARCH-02'!$A$2:'2019-MARCH-02'!$A30,A5)</f>
        <v>0</v>
      </c>
      <c r="I5" s="6">
        <f>COUNTIF('2019-MARCH-03'!$A$2:'2019-MARCH-03'!$A37,A5)</f>
        <v>0</v>
      </c>
      <c r="J5" s="6">
        <f>COUNTIF('2019-MARCH-03'!$A$2:'2019-MARCH-03'!$A37,A5)</f>
        <v>0</v>
      </c>
      <c r="K5" s="13">
        <f>COUNTIF('2019-MARCH-05'!$A$2:'2019-MARCH-05'!$A34,A5)</f>
        <v>0</v>
      </c>
      <c r="L5" s="6">
        <f>COUNTIF('2019-MARCH-16'!$A$2:'2019-MARCH-16'!$A32,A5)</f>
        <v>0</v>
      </c>
      <c r="M5" s="13">
        <f>COUNTIF('2019-MARCH-17'!$A$2:'2019-MARCH-17'!$A65,A5)</f>
        <v>0</v>
      </c>
      <c r="N5" s="13">
        <f>COUNTIF('2019-MARCH-18'!$A$2:'2019-MARCH-18'!$A65,A5)</f>
        <v>0</v>
      </c>
      <c r="O5" s="13">
        <f>COUNTIF('2019-MARCH-19'!$A$2:'2019-MARCH-19'!$A65,A5)</f>
        <v>0</v>
      </c>
      <c r="P5" s="13">
        <f>COUNTIF('2019-MARCH-20'!$A$2:'2019-MARCH-20'!$A68,A5)</f>
        <v>0</v>
      </c>
      <c r="Q5" s="13">
        <f>COUNTIF('2019-MARCH-21'!$A$2:'2019-MARCH-21'!$A67,A5)</f>
        <v>0</v>
      </c>
      <c r="R5" s="13">
        <f>COUNTIF('2019-MARCH-22'!$A$2:'2019-MARCH-22'!$A68,A5)</f>
        <v>0</v>
      </c>
      <c r="S5" s="13">
        <f>COUNTIF('2019-MARCH-23'!$A$2:'2019-MARCH-23'!$A67,A5)</f>
        <v>0</v>
      </c>
      <c r="T5" s="13">
        <f>COUNTIF('2019-MARCH-24'!$A$2:'2019-MARCH-24'!$A65,A5)</f>
        <v>0</v>
      </c>
      <c r="U5" s="13">
        <f>COUNTIF('2019-MARCH-25'!$A$2:'2019-MARCH-25'!$A64,A5)</f>
        <v>0</v>
      </c>
      <c r="V5" s="6"/>
      <c r="W5" s="6">
        <f t="shared" si="0"/>
        <v>0</v>
      </c>
      <c r="X5" s="6">
        <f t="shared" si="1"/>
        <v>-1</v>
      </c>
      <c r="Y5" s="1">
        <f t="shared" si="2"/>
        <v>0.73333333333333328</v>
      </c>
    </row>
    <row r="6" spans="1:25" ht="17" x14ac:dyDescent="0.2">
      <c r="A6" s="1" t="s">
        <v>595</v>
      </c>
      <c r="B6" s="1">
        <v>1</v>
      </c>
      <c r="C6" s="1">
        <v>3600</v>
      </c>
      <c r="D6" s="1">
        <v>3</v>
      </c>
      <c r="E6" s="1">
        <v>300</v>
      </c>
      <c r="F6" s="1">
        <v>1</v>
      </c>
      <c r="G6" s="6">
        <f>COUNTIF('2019-MARCH-01'!$A$2:'2019-MARCH-01'!$A41,A6)</f>
        <v>0</v>
      </c>
      <c r="H6" s="6">
        <f>COUNTIF('2019-MARCH-02'!$A$2:'2019-MARCH-02'!$A31,A6)</f>
        <v>0</v>
      </c>
      <c r="I6" s="6">
        <f>COUNTIF('2019-MARCH-03'!$A$2:'2019-MARCH-03'!$A38,A6)</f>
        <v>0</v>
      </c>
      <c r="J6" s="6">
        <f>COUNTIF('2019-MARCH-03'!$A$2:'2019-MARCH-03'!$A38,A6)</f>
        <v>0</v>
      </c>
      <c r="K6" s="13">
        <f>COUNTIF('2019-MARCH-05'!$A$2:'2019-MARCH-05'!$A35,A6)</f>
        <v>0</v>
      </c>
      <c r="L6" s="6">
        <f>COUNTIF('2019-MARCH-16'!$A$2:'2019-MARCH-16'!$A33,A6)</f>
        <v>0</v>
      </c>
      <c r="M6" s="13">
        <f>COUNTIF('2019-MARCH-17'!$A$2:'2019-MARCH-17'!$A66,A6)</f>
        <v>0</v>
      </c>
      <c r="N6" s="13">
        <f>COUNTIF('2019-MARCH-18'!$A$2:'2019-MARCH-18'!$A66,A6)</f>
        <v>0</v>
      </c>
      <c r="O6" s="13">
        <f>COUNTIF('2019-MARCH-19'!$A$2:'2019-MARCH-19'!$A66,A6)</f>
        <v>0</v>
      </c>
      <c r="P6" s="13">
        <f>COUNTIF('2019-MARCH-20'!$A$2:'2019-MARCH-20'!$A69,A6)</f>
        <v>0</v>
      </c>
      <c r="Q6" s="13">
        <f>COUNTIF('2019-MARCH-21'!$A$2:'2019-MARCH-21'!$A68,A6)</f>
        <v>0</v>
      </c>
      <c r="R6" s="13">
        <f>COUNTIF('2019-MARCH-22'!$A$2:'2019-MARCH-22'!$A69,A6)</f>
        <v>0</v>
      </c>
      <c r="S6" s="13">
        <f>COUNTIF('2019-MARCH-23'!$A$2:'2019-MARCH-23'!$A68,A6)</f>
        <v>0</v>
      </c>
      <c r="T6" s="13">
        <f>COUNTIF('2019-MARCH-24'!$A$2:'2019-MARCH-24'!$A66,A6)</f>
        <v>0</v>
      </c>
      <c r="U6" s="13">
        <f>COUNTIF('2019-MARCH-25'!$A$2:'2019-MARCH-25'!$A65,A6)</f>
        <v>0</v>
      </c>
      <c r="V6" s="6"/>
      <c r="W6" s="6">
        <f t="shared" si="0"/>
        <v>0</v>
      </c>
      <c r="X6" s="6">
        <f t="shared" si="1"/>
        <v>-1</v>
      </c>
      <c r="Y6" s="1">
        <f t="shared" si="2"/>
        <v>1</v>
      </c>
    </row>
    <row r="7" spans="1:25" ht="17" x14ac:dyDescent="0.2">
      <c r="A7" s="1" t="s">
        <v>596</v>
      </c>
      <c r="B7" s="1">
        <v>1</v>
      </c>
      <c r="C7" s="1">
        <v>2400</v>
      </c>
      <c r="D7" s="1">
        <v>2</v>
      </c>
      <c r="E7" s="1">
        <v>300</v>
      </c>
      <c r="F7" s="1">
        <v>1</v>
      </c>
      <c r="G7" s="6">
        <f>COUNTIF('2019-MARCH-01'!$A$2:'2019-MARCH-01'!$A42,A7)</f>
        <v>0</v>
      </c>
      <c r="H7" s="6">
        <f>COUNTIF('2019-MARCH-02'!$A$2:'2019-MARCH-02'!$A32,A7)</f>
        <v>0</v>
      </c>
      <c r="I7" s="6">
        <f>COUNTIF('2019-MARCH-03'!$A$2:'2019-MARCH-03'!$A39,A7)</f>
        <v>0</v>
      </c>
      <c r="J7" s="6">
        <f>COUNTIF('2019-MARCH-03'!$A$2:'2019-MARCH-03'!$A39,A7)</f>
        <v>0</v>
      </c>
      <c r="K7" s="13">
        <f>COUNTIF('2019-MARCH-05'!$A$2:'2019-MARCH-05'!$A36,A7)</f>
        <v>0</v>
      </c>
      <c r="L7" s="6">
        <f>COUNTIF('2019-MARCH-16'!$A$2:'2019-MARCH-16'!$A34,A7)</f>
        <v>0</v>
      </c>
      <c r="M7" s="13">
        <f>COUNTIF('2019-MARCH-17'!$A$2:'2019-MARCH-17'!$A67,A7)</f>
        <v>0</v>
      </c>
      <c r="N7" s="13">
        <f>COUNTIF('2019-MARCH-18'!$A$2:'2019-MARCH-18'!$A67,A7)</f>
        <v>0</v>
      </c>
      <c r="O7" s="13">
        <f>COUNTIF('2019-MARCH-19'!$A$2:'2019-MARCH-19'!$A67,A7)</f>
        <v>0</v>
      </c>
      <c r="P7" s="13">
        <f>COUNTIF('2019-MARCH-20'!$A$2:'2019-MARCH-20'!$A70,A7)</f>
        <v>0</v>
      </c>
      <c r="Q7" s="13">
        <f>COUNTIF('2019-MARCH-21'!$A$2:'2019-MARCH-21'!$A69,A7)</f>
        <v>0</v>
      </c>
      <c r="R7" s="13">
        <f>COUNTIF('2019-MARCH-22'!$A$2:'2019-MARCH-22'!$A70,A7)</f>
        <v>0</v>
      </c>
      <c r="S7" s="13">
        <f>COUNTIF('2019-MARCH-23'!$A$2:'2019-MARCH-23'!$A69,A7)</f>
        <v>0</v>
      </c>
      <c r="T7" s="13">
        <f>COUNTIF('2019-MARCH-24'!$A$2:'2019-MARCH-24'!$A67,A7)</f>
        <v>0</v>
      </c>
      <c r="U7" s="13">
        <f>COUNTIF('2019-MARCH-25'!$A$2:'2019-MARCH-25'!$A66,A7)</f>
        <v>0</v>
      </c>
      <c r="V7" s="6"/>
      <c r="W7" s="6">
        <f t="shared" si="0"/>
        <v>0</v>
      </c>
      <c r="X7" s="6">
        <f t="shared" si="1"/>
        <v>-1</v>
      </c>
      <c r="Y7" s="1">
        <f t="shared" si="2"/>
        <v>0.66666666666666663</v>
      </c>
    </row>
    <row r="8" spans="1:25" ht="17" x14ac:dyDescent="0.2">
      <c r="A8" s="1" t="s">
        <v>597</v>
      </c>
      <c r="B8" s="1">
        <v>1</v>
      </c>
      <c r="C8" s="1">
        <v>1800</v>
      </c>
      <c r="D8" s="1">
        <v>2</v>
      </c>
      <c r="E8" s="1">
        <v>300</v>
      </c>
      <c r="F8" s="1">
        <v>1</v>
      </c>
      <c r="G8" s="6">
        <f>COUNTIF('2019-MARCH-01'!$A$2:'2019-MARCH-01'!$A43,A8)</f>
        <v>0</v>
      </c>
      <c r="H8" s="6">
        <f>COUNTIF('2019-MARCH-02'!$A$2:'2019-MARCH-02'!$A33,A8)</f>
        <v>0</v>
      </c>
      <c r="I8" s="6">
        <f>COUNTIF('2019-MARCH-03'!$A$2:'2019-MARCH-03'!$A40,A8)</f>
        <v>0</v>
      </c>
      <c r="J8" s="6">
        <f>COUNTIF('2019-MARCH-03'!$A$2:'2019-MARCH-03'!$A40,A8)</f>
        <v>0</v>
      </c>
      <c r="K8" s="13">
        <f>COUNTIF('2019-MARCH-05'!$A$2:'2019-MARCH-05'!$A37,A8)</f>
        <v>0</v>
      </c>
      <c r="L8" s="6">
        <f>COUNTIF('2019-MARCH-16'!$A$2:'2019-MARCH-16'!$A35,A8)</f>
        <v>0</v>
      </c>
      <c r="M8" s="13">
        <f>COUNTIF('2019-MARCH-17'!$A$2:'2019-MARCH-17'!$A68,A8)</f>
        <v>0</v>
      </c>
      <c r="N8" s="13">
        <f>COUNTIF('2019-MARCH-18'!$A$2:'2019-MARCH-18'!$A68,A8)</f>
        <v>0</v>
      </c>
      <c r="O8" s="13">
        <f>COUNTIF('2019-MARCH-19'!$A$2:'2019-MARCH-19'!$A68,A8)</f>
        <v>0</v>
      </c>
      <c r="P8" s="13">
        <f>COUNTIF('2019-MARCH-20'!$A$2:'2019-MARCH-20'!$A71,A8)</f>
        <v>0</v>
      </c>
      <c r="Q8" s="13">
        <f>COUNTIF('2019-MARCH-21'!$A$2:'2019-MARCH-21'!$A70,A8)</f>
        <v>0</v>
      </c>
      <c r="R8" s="13">
        <f>COUNTIF('2019-MARCH-22'!$A$2:'2019-MARCH-22'!$A71,A8)</f>
        <v>0</v>
      </c>
      <c r="S8" s="13">
        <f>COUNTIF('2019-MARCH-23'!$A$2:'2019-MARCH-23'!$A70,A8)</f>
        <v>0</v>
      </c>
      <c r="T8" s="13">
        <f>COUNTIF('2019-MARCH-24'!$A$2:'2019-MARCH-24'!$A68,A8)</f>
        <v>0</v>
      </c>
      <c r="U8" s="13">
        <f>COUNTIF('2019-MARCH-25'!$A$2:'2019-MARCH-25'!$A67,A8)</f>
        <v>0</v>
      </c>
      <c r="V8" s="6"/>
      <c r="W8" s="6">
        <f t="shared" si="0"/>
        <v>0</v>
      </c>
      <c r="X8" s="6">
        <f t="shared" si="1"/>
        <v>-1</v>
      </c>
      <c r="Y8" s="1">
        <f t="shared" si="2"/>
        <v>0.5</v>
      </c>
    </row>
    <row r="9" spans="1:25" ht="17" x14ac:dyDescent="0.2">
      <c r="A9" s="1" t="s">
        <v>598</v>
      </c>
      <c r="B9" s="1">
        <v>1</v>
      </c>
      <c r="C9" s="1">
        <v>2400</v>
      </c>
      <c r="D9" s="1">
        <v>3</v>
      </c>
      <c r="E9" s="1">
        <v>300</v>
      </c>
      <c r="F9" s="1">
        <v>1</v>
      </c>
      <c r="G9" s="6">
        <f>COUNTIF('2019-MARCH-01'!$A$2:'2019-MARCH-01'!$A44,A9)</f>
        <v>0</v>
      </c>
      <c r="H9" s="6">
        <f>COUNTIF('2019-MARCH-02'!$A$2:'2019-MARCH-02'!$A34,A9)</f>
        <v>0</v>
      </c>
      <c r="I9" s="6">
        <f>COUNTIF('2019-MARCH-03'!$A$2:'2019-MARCH-03'!$A41,A9)</f>
        <v>0</v>
      </c>
      <c r="J9" s="6">
        <f>COUNTIF('2019-MARCH-03'!$A$2:'2019-MARCH-03'!$A41,A9)</f>
        <v>0</v>
      </c>
      <c r="K9" s="13">
        <f>COUNTIF('2019-MARCH-05'!$A$2:'2019-MARCH-05'!$A38,A9)</f>
        <v>0</v>
      </c>
      <c r="L9" s="6">
        <f>COUNTIF('2019-MARCH-16'!$A$2:'2019-MARCH-16'!$A36,A9)</f>
        <v>0</v>
      </c>
      <c r="M9" s="13">
        <f>COUNTIF('2019-MARCH-17'!$A$2:'2019-MARCH-17'!$A69,A9)</f>
        <v>0</v>
      </c>
      <c r="N9" s="13">
        <f>COUNTIF('2019-MARCH-18'!$A$2:'2019-MARCH-18'!$A69,A9)</f>
        <v>0</v>
      </c>
      <c r="O9" s="13">
        <f>COUNTIF('2019-MARCH-19'!$A$2:'2019-MARCH-19'!$A69,A9)</f>
        <v>0</v>
      </c>
      <c r="P9" s="13">
        <f>COUNTIF('2019-MARCH-20'!$A$2:'2019-MARCH-20'!$A72,A9)</f>
        <v>0</v>
      </c>
      <c r="Q9" s="13">
        <f>COUNTIF('2019-MARCH-21'!$A$2:'2019-MARCH-21'!$A71,A9)</f>
        <v>0</v>
      </c>
      <c r="R9" s="13">
        <f>COUNTIF('2019-MARCH-22'!$A$2:'2019-MARCH-22'!$A72,A9)</f>
        <v>0</v>
      </c>
      <c r="S9" s="13">
        <f>COUNTIF('2019-MARCH-23'!$A$2:'2019-MARCH-23'!$A71,A9)</f>
        <v>0</v>
      </c>
      <c r="T9" s="13">
        <f>COUNTIF('2019-MARCH-24'!$A$2:'2019-MARCH-24'!$A69,A9)</f>
        <v>0</v>
      </c>
      <c r="U9" s="13">
        <f>COUNTIF('2019-MARCH-25'!$A$2:'2019-MARCH-25'!$A68,A9)</f>
        <v>0</v>
      </c>
      <c r="V9" s="6"/>
      <c r="W9" s="6">
        <f t="shared" si="0"/>
        <v>0</v>
      </c>
      <c r="X9" s="6">
        <f t="shared" si="1"/>
        <v>-1</v>
      </c>
      <c r="Y9" s="1">
        <f t="shared" si="2"/>
        <v>0.66666666666666663</v>
      </c>
    </row>
    <row r="10" spans="1:25" ht="17" x14ac:dyDescent="0.2">
      <c r="A10" s="1" t="s">
        <v>560</v>
      </c>
      <c r="B10" s="1">
        <v>1</v>
      </c>
      <c r="C10" s="1">
        <v>1860</v>
      </c>
      <c r="D10" s="1">
        <v>2</v>
      </c>
      <c r="E10" s="1">
        <v>300</v>
      </c>
      <c r="F10" s="1">
        <v>1</v>
      </c>
      <c r="G10" s="6">
        <f>COUNTIF('2019-MARCH-01'!$A$2:'2019-MARCH-01'!$A45,A10)</f>
        <v>0</v>
      </c>
      <c r="H10" s="6">
        <f>COUNTIF('2019-MARCH-02'!$A$2:'2019-MARCH-02'!$A35,A10)</f>
        <v>0</v>
      </c>
      <c r="I10" s="6">
        <f>COUNTIF('2019-MARCH-03'!$A$2:'2019-MARCH-03'!$A42,A10)</f>
        <v>0</v>
      </c>
      <c r="J10" s="6">
        <f>COUNTIF('2019-MARCH-03'!$A$2:'2019-MARCH-03'!$A42,A10)</f>
        <v>0</v>
      </c>
      <c r="K10" s="13">
        <f>COUNTIF('2019-MARCH-05'!$A$2:'2019-MARCH-05'!$A39,A10)</f>
        <v>0</v>
      </c>
      <c r="L10" s="6">
        <f>COUNTIF('2019-MARCH-16'!$A$2:'2019-MARCH-16'!$A37,A10)</f>
        <v>0</v>
      </c>
      <c r="M10" s="13">
        <f>COUNTIF('2019-MARCH-17'!$A$2:'2019-MARCH-17'!$A70,A10)</f>
        <v>0</v>
      </c>
      <c r="N10" s="13">
        <f>COUNTIF('2019-MARCH-18'!$A$2:'2019-MARCH-18'!$A70,A10)</f>
        <v>0</v>
      </c>
      <c r="O10" s="13">
        <f>COUNTIF('2019-MARCH-19'!$A$2:'2019-MARCH-19'!$A70,A10)</f>
        <v>0</v>
      </c>
      <c r="P10" s="13">
        <f>COUNTIF('2019-MARCH-20'!$A$2:'2019-MARCH-20'!$A73,A10)</f>
        <v>0</v>
      </c>
      <c r="Q10" s="13">
        <f>COUNTIF('2019-MARCH-21'!$A$2:'2019-MARCH-21'!$A72,A10)</f>
        <v>0</v>
      </c>
      <c r="R10" s="13">
        <f>COUNTIF('2019-MARCH-22'!$A$2:'2019-MARCH-22'!$A73,A10)</f>
        <v>0</v>
      </c>
      <c r="S10" s="13">
        <f>COUNTIF('2019-MARCH-23'!$A$2:'2019-MARCH-23'!$A72,A10)</f>
        <v>0</v>
      </c>
      <c r="T10" s="13">
        <f>COUNTIF('2019-MARCH-24'!$A$2:'2019-MARCH-24'!$A70,A10)</f>
        <v>0</v>
      </c>
      <c r="U10" s="13">
        <f>COUNTIF('2019-MARCH-25'!$A$2:'2019-MARCH-25'!$A69,A10)</f>
        <v>0</v>
      </c>
      <c r="V10" s="6"/>
      <c r="W10" s="6">
        <f t="shared" si="0"/>
        <v>0</v>
      </c>
      <c r="X10" s="6">
        <f t="shared" si="1"/>
        <v>-1</v>
      </c>
      <c r="Y10" s="1">
        <f t="shared" si="2"/>
        <v>0.51666666666666672</v>
      </c>
    </row>
    <row r="11" spans="1:25" ht="17" x14ac:dyDescent="0.2">
      <c r="A11" s="1" t="s">
        <v>599</v>
      </c>
      <c r="B11" s="1">
        <v>1</v>
      </c>
      <c r="C11" s="1">
        <v>900</v>
      </c>
      <c r="D11" s="1">
        <v>2</v>
      </c>
      <c r="E11" s="1">
        <v>300</v>
      </c>
      <c r="F11" s="1">
        <v>1</v>
      </c>
      <c r="G11" s="6">
        <f>COUNTIF('2019-MARCH-01'!$A$2:'2019-MARCH-01'!$A46,A11)</f>
        <v>0</v>
      </c>
      <c r="H11" s="6">
        <f>COUNTIF('2019-MARCH-02'!$A$2:'2019-MARCH-02'!$A36,A11)</f>
        <v>0</v>
      </c>
      <c r="I11" s="6">
        <f>COUNTIF('2019-MARCH-03'!$A$2:'2019-MARCH-03'!$A43,A11)</f>
        <v>0</v>
      </c>
      <c r="J11" s="6">
        <f>COUNTIF('2019-MARCH-03'!$A$2:'2019-MARCH-03'!$A43,A11)</f>
        <v>0</v>
      </c>
      <c r="K11" s="13">
        <f>COUNTIF('2019-MARCH-05'!$A$2:'2019-MARCH-05'!$A40,A11)</f>
        <v>0</v>
      </c>
      <c r="L11" s="6">
        <f>COUNTIF('2019-MARCH-16'!$A$2:'2019-MARCH-16'!$A38,A11)</f>
        <v>0</v>
      </c>
      <c r="M11" s="13">
        <f>COUNTIF('2019-MARCH-17'!$A$2:'2019-MARCH-17'!$A71,A11)</f>
        <v>0</v>
      </c>
      <c r="N11" s="13">
        <f>COUNTIF('2019-MARCH-18'!$A$2:'2019-MARCH-18'!$A71,A11)</f>
        <v>0</v>
      </c>
      <c r="O11" s="13">
        <f>COUNTIF('2019-MARCH-19'!$A$2:'2019-MARCH-19'!$A71,A11)</f>
        <v>0</v>
      </c>
      <c r="P11" s="13">
        <f>COUNTIF('2019-MARCH-20'!$A$2:'2019-MARCH-20'!$A74,A11)</f>
        <v>0</v>
      </c>
      <c r="Q11" s="13">
        <f>COUNTIF('2019-MARCH-21'!$A$2:'2019-MARCH-21'!$A73,A11)</f>
        <v>0</v>
      </c>
      <c r="R11" s="13">
        <f>COUNTIF('2019-MARCH-22'!$A$2:'2019-MARCH-22'!$A74,A11)</f>
        <v>0</v>
      </c>
      <c r="S11" s="13">
        <f>COUNTIF('2019-MARCH-23'!$A$2:'2019-MARCH-23'!$A73,A11)</f>
        <v>0</v>
      </c>
      <c r="T11" s="13">
        <f>COUNTIF('2019-MARCH-24'!$A$2:'2019-MARCH-24'!$A71,A11)</f>
        <v>0</v>
      </c>
      <c r="U11" s="13">
        <f>COUNTIF('2019-MARCH-25'!$A$2:'2019-MARCH-25'!$A70,A11)</f>
        <v>0</v>
      </c>
      <c r="V11" s="6"/>
      <c r="W11" s="6">
        <f t="shared" si="0"/>
        <v>0</v>
      </c>
      <c r="X11" s="6">
        <f t="shared" si="1"/>
        <v>-1</v>
      </c>
      <c r="Y11" s="1">
        <f t="shared" si="2"/>
        <v>0.25</v>
      </c>
    </row>
    <row r="12" spans="1:25" ht="17" x14ac:dyDescent="0.2">
      <c r="A12" s="1" t="s">
        <v>561</v>
      </c>
      <c r="B12" s="1">
        <v>1</v>
      </c>
      <c r="C12" s="1">
        <v>2640</v>
      </c>
      <c r="D12" s="1">
        <v>0</v>
      </c>
      <c r="E12" s="1">
        <v>300</v>
      </c>
      <c r="F12" s="1">
        <v>1</v>
      </c>
      <c r="G12" s="6">
        <f>COUNTIF('2019-MARCH-01'!$A$2:'2019-MARCH-01'!$A47,A12)</f>
        <v>0</v>
      </c>
      <c r="H12" s="6">
        <f>COUNTIF('2019-MARCH-02'!$A$2:'2019-MARCH-02'!$A37,A12)</f>
        <v>0</v>
      </c>
      <c r="I12" s="6">
        <f>COUNTIF('2019-MARCH-03'!$A$2:'2019-MARCH-03'!$A44,A12)</f>
        <v>0</v>
      </c>
      <c r="J12" s="6">
        <f>COUNTIF('2019-MARCH-03'!$A$2:'2019-MARCH-03'!$A44,A12)</f>
        <v>0</v>
      </c>
      <c r="K12" s="13">
        <f>COUNTIF('2019-MARCH-05'!$A$2:'2019-MARCH-05'!$A41,A12)</f>
        <v>0</v>
      </c>
      <c r="L12" s="6">
        <f>COUNTIF('2019-MARCH-16'!$A$2:'2019-MARCH-16'!$A39,A12)</f>
        <v>0</v>
      </c>
      <c r="M12" s="13">
        <f>COUNTIF('2019-MARCH-17'!$A$2:'2019-MARCH-17'!$A72,A12)</f>
        <v>0</v>
      </c>
      <c r="N12" s="13">
        <f>COUNTIF('2019-MARCH-18'!$A$2:'2019-MARCH-18'!$A72,A12)</f>
        <v>0</v>
      </c>
      <c r="O12" s="13">
        <f>COUNTIF('2019-MARCH-19'!$A$2:'2019-MARCH-19'!$A72,A12)</f>
        <v>0</v>
      </c>
      <c r="P12" s="13">
        <f>COUNTIF('2019-MARCH-20'!$A$2:'2019-MARCH-20'!$A75,A12)</f>
        <v>0</v>
      </c>
      <c r="Q12" s="13">
        <f>COUNTIF('2019-MARCH-21'!$A$2:'2019-MARCH-21'!$A74,A12)</f>
        <v>0</v>
      </c>
      <c r="R12" s="13">
        <f>COUNTIF('2019-MARCH-22'!$A$2:'2019-MARCH-22'!$A75,A12)</f>
        <v>0</v>
      </c>
      <c r="S12" s="13">
        <f>COUNTIF('2019-MARCH-23'!$A$2:'2019-MARCH-23'!$A74,A12)</f>
        <v>0</v>
      </c>
      <c r="T12" s="13">
        <f>COUNTIF('2019-MARCH-24'!$A$2:'2019-MARCH-24'!$A72,A12)</f>
        <v>0</v>
      </c>
      <c r="U12" s="13">
        <f>COUNTIF('2019-MARCH-25'!$A$2:'2019-MARCH-25'!$A71,A12)</f>
        <v>0</v>
      </c>
      <c r="V12" s="6"/>
      <c r="W12" s="6">
        <f t="shared" si="0"/>
        <v>0</v>
      </c>
      <c r="X12" s="6">
        <f t="shared" si="1"/>
        <v>-1</v>
      </c>
      <c r="Y12" s="1">
        <f t="shared" si="2"/>
        <v>0.73333333333333328</v>
      </c>
    </row>
    <row r="13" spans="1:25" ht="17" x14ac:dyDescent="0.2">
      <c r="A13" s="1" t="s">
        <v>600</v>
      </c>
      <c r="B13" s="1">
        <v>1</v>
      </c>
      <c r="C13" s="1">
        <v>600</v>
      </c>
      <c r="D13" s="1">
        <v>1</v>
      </c>
      <c r="E13" s="1">
        <v>300</v>
      </c>
      <c r="F13" s="1">
        <v>1</v>
      </c>
      <c r="G13" s="6">
        <f>COUNTIF('2019-MARCH-01'!$A$2:'2019-MARCH-01'!$A48,A13)</f>
        <v>0</v>
      </c>
      <c r="H13" s="6">
        <f>COUNTIF('2019-MARCH-02'!$A$2:'2019-MARCH-02'!$A38,A13)</f>
        <v>0</v>
      </c>
      <c r="I13" s="6">
        <f>COUNTIF('2019-MARCH-03'!$A$2:'2019-MARCH-03'!$A45,A13)</f>
        <v>0</v>
      </c>
      <c r="J13" s="6">
        <f>COUNTIF('2019-MARCH-03'!$A$2:'2019-MARCH-03'!$A45,A13)</f>
        <v>0</v>
      </c>
      <c r="K13" s="13">
        <f>COUNTIF('2019-MARCH-05'!$A$2:'2019-MARCH-05'!$A42,A13)</f>
        <v>0</v>
      </c>
      <c r="L13" s="6">
        <f>COUNTIF('2019-MARCH-16'!$A$2:'2019-MARCH-16'!$A40,A13)</f>
        <v>0</v>
      </c>
      <c r="M13" s="13">
        <f>COUNTIF('2019-MARCH-17'!$A$2:'2019-MARCH-17'!$A73,A13)</f>
        <v>0</v>
      </c>
      <c r="N13" s="13">
        <f>COUNTIF('2019-MARCH-18'!$A$2:'2019-MARCH-18'!$A73,A13)</f>
        <v>0</v>
      </c>
      <c r="O13" s="13">
        <f>COUNTIF('2019-MARCH-19'!$A$2:'2019-MARCH-19'!$A73,A13)</f>
        <v>0</v>
      </c>
      <c r="P13" s="13">
        <f>COUNTIF('2019-MARCH-20'!$A$2:'2019-MARCH-20'!$A76,A13)</f>
        <v>0</v>
      </c>
      <c r="Q13" s="13">
        <f>COUNTIF('2019-MARCH-21'!$A$2:'2019-MARCH-21'!$A75,A13)</f>
        <v>0</v>
      </c>
      <c r="R13" s="13">
        <f>COUNTIF('2019-MARCH-22'!$A$2:'2019-MARCH-22'!$A76,A13)</f>
        <v>0</v>
      </c>
      <c r="S13" s="13">
        <f>COUNTIF('2019-MARCH-23'!$A$2:'2019-MARCH-23'!$A75,A13)</f>
        <v>0</v>
      </c>
      <c r="T13" s="13">
        <f>COUNTIF('2019-MARCH-24'!$A$2:'2019-MARCH-24'!$A73,A13)</f>
        <v>0</v>
      </c>
      <c r="U13" s="13">
        <f>COUNTIF('2019-MARCH-25'!$A$2:'2019-MARCH-25'!$A72,A13)</f>
        <v>0</v>
      </c>
      <c r="V13" s="6"/>
      <c r="W13" s="6">
        <f t="shared" si="0"/>
        <v>0</v>
      </c>
      <c r="X13" s="6">
        <f t="shared" si="1"/>
        <v>-1</v>
      </c>
      <c r="Y13" s="1">
        <f t="shared" si="2"/>
        <v>0.16666666666666666</v>
      </c>
    </row>
    <row r="14" spans="1:25" ht="17" x14ac:dyDescent="0.2">
      <c r="A14" s="1" t="s">
        <v>601</v>
      </c>
      <c r="B14" s="1">
        <v>1</v>
      </c>
      <c r="C14" s="1">
        <v>900</v>
      </c>
      <c r="D14" s="1">
        <v>1</v>
      </c>
      <c r="E14" s="1">
        <v>300</v>
      </c>
      <c r="F14" s="1">
        <v>1</v>
      </c>
      <c r="G14" s="6">
        <f>COUNTIF('2019-MARCH-01'!$A$2:'2019-MARCH-01'!$A49,A14)</f>
        <v>0</v>
      </c>
      <c r="H14" s="6">
        <f>COUNTIF('2019-MARCH-02'!$A$2:'2019-MARCH-02'!$A39,A14)</f>
        <v>0</v>
      </c>
      <c r="I14" s="6">
        <f>COUNTIF('2019-MARCH-03'!$A$2:'2019-MARCH-03'!$A46,A14)</f>
        <v>0</v>
      </c>
      <c r="J14" s="6">
        <f>COUNTIF('2019-MARCH-03'!$A$2:'2019-MARCH-03'!$A46,A14)</f>
        <v>0</v>
      </c>
      <c r="K14" s="13">
        <f>COUNTIF('2019-MARCH-05'!$A$2:'2019-MARCH-05'!$A43,A14)</f>
        <v>0</v>
      </c>
      <c r="L14" s="6">
        <f>COUNTIF('2019-MARCH-16'!$A$2:'2019-MARCH-16'!$A41,A14)</f>
        <v>0</v>
      </c>
      <c r="M14" s="13">
        <f>COUNTIF('2019-MARCH-17'!$A$2:'2019-MARCH-17'!$A74,A14)</f>
        <v>0</v>
      </c>
      <c r="N14" s="13">
        <f>COUNTIF('2019-MARCH-18'!$A$2:'2019-MARCH-18'!$A74,A14)</f>
        <v>0</v>
      </c>
      <c r="O14" s="13">
        <f>COUNTIF('2019-MARCH-19'!$A$2:'2019-MARCH-19'!$A74,A14)</f>
        <v>0</v>
      </c>
      <c r="P14" s="13">
        <f>COUNTIF('2019-MARCH-20'!$A$2:'2019-MARCH-20'!$A77,A14)</f>
        <v>0</v>
      </c>
      <c r="Q14" s="13">
        <f>COUNTIF('2019-MARCH-21'!$A$2:'2019-MARCH-21'!$A76,A14)</f>
        <v>0</v>
      </c>
      <c r="R14" s="13">
        <f>COUNTIF('2019-MARCH-22'!$A$2:'2019-MARCH-22'!$A77,A14)</f>
        <v>0</v>
      </c>
      <c r="S14" s="13">
        <f>COUNTIF('2019-MARCH-23'!$A$2:'2019-MARCH-23'!$A76,A14)</f>
        <v>0</v>
      </c>
      <c r="T14" s="13">
        <f>COUNTIF('2019-MARCH-24'!$A$2:'2019-MARCH-24'!$A74,A14)</f>
        <v>0</v>
      </c>
      <c r="U14" s="13">
        <f>COUNTIF('2019-MARCH-25'!$A$2:'2019-MARCH-25'!$A73,A14)</f>
        <v>0</v>
      </c>
      <c r="V14" s="6"/>
      <c r="W14" s="6">
        <f t="shared" si="0"/>
        <v>0</v>
      </c>
      <c r="X14" s="6">
        <f t="shared" si="1"/>
        <v>-1</v>
      </c>
      <c r="Y14" s="1">
        <f t="shared" si="2"/>
        <v>0.25</v>
      </c>
    </row>
    <row r="15" spans="1:25" ht="17" x14ac:dyDescent="0.2">
      <c r="A15" s="1" t="s">
        <v>602</v>
      </c>
      <c r="B15" s="1">
        <v>1</v>
      </c>
      <c r="C15" s="1">
        <v>1800</v>
      </c>
      <c r="D15" s="1">
        <v>3</v>
      </c>
      <c r="E15" s="1">
        <v>300</v>
      </c>
      <c r="F15" s="1">
        <v>1</v>
      </c>
      <c r="G15" s="6">
        <f>COUNTIF('2019-MARCH-01'!$A$2:'2019-MARCH-01'!$A50,A15)</f>
        <v>0</v>
      </c>
      <c r="H15" s="6">
        <f>COUNTIF('2019-MARCH-02'!$A$2:'2019-MARCH-02'!$A40,A15)</f>
        <v>0</v>
      </c>
      <c r="I15" s="6">
        <f>COUNTIF('2019-MARCH-03'!$A$2:'2019-MARCH-03'!$A47,A15)</f>
        <v>0</v>
      </c>
      <c r="J15" s="6">
        <f>COUNTIF('2019-MARCH-03'!$A$2:'2019-MARCH-03'!$A47,A15)</f>
        <v>0</v>
      </c>
      <c r="K15" s="13">
        <f>COUNTIF('2019-MARCH-05'!$A$2:'2019-MARCH-05'!$A44,A15)</f>
        <v>0</v>
      </c>
      <c r="L15" s="6">
        <f>COUNTIF('2019-MARCH-16'!$A$2:'2019-MARCH-16'!$A42,A15)</f>
        <v>0</v>
      </c>
      <c r="M15" s="13">
        <f>COUNTIF('2019-MARCH-17'!$A$2:'2019-MARCH-17'!$A75,A15)</f>
        <v>0</v>
      </c>
      <c r="N15" s="13">
        <f>COUNTIF('2019-MARCH-18'!$A$2:'2019-MARCH-18'!$A75,A15)</f>
        <v>0</v>
      </c>
      <c r="O15" s="13">
        <f>COUNTIF('2019-MARCH-19'!$A$2:'2019-MARCH-19'!$A75,A15)</f>
        <v>0</v>
      </c>
      <c r="P15" s="13">
        <f>COUNTIF('2019-MARCH-20'!$A$2:'2019-MARCH-20'!$A78,A15)</f>
        <v>0</v>
      </c>
      <c r="Q15" s="13">
        <f>COUNTIF('2019-MARCH-21'!$A$2:'2019-MARCH-21'!$A77,A15)</f>
        <v>0</v>
      </c>
      <c r="R15" s="13">
        <f>COUNTIF('2019-MARCH-22'!$A$2:'2019-MARCH-22'!$A78,A15)</f>
        <v>0</v>
      </c>
      <c r="S15" s="13">
        <f>COUNTIF('2019-MARCH-23'!$A$2:'2019-MARCH-23'!$A77,A15)</f>
        <v>0</v>
      </c>
      <c r="T15" s="13">
        <f>COUNTIF('2019-MARCH-24'!$A$2:'2019-MARCH-24'!$A75,A15)</f>
        <v>0</v>
      </c>
      <c r="U15" s="13">
        <f>COUNTIF('2019-MARCH-25'!$A$2:'2019-MARCH-25'!$A74,A15)</f>
        <v>0</v>
      </c>
      <c r="V15" s="6"/>
      <c r="W15" s="6">
        <f t="shared" si="0"/>
        <v>0</v>
      </c>
      <c r="X15" s="6">
        <f t="shared" si="1"/>
        <v>-1</v>
      </c>
      <c r="Y15" s="1">
        <f t="shared" si="2"/>
        <v>0.5</v>
      </c>
    </row>
    <row r="16" spans="1:25" ht="17" x14ac:dyDescent="0.2">
      <c r="A16" s="1" t="s">
        <v>586</v>
      </c>
      <c r="B16" s="1">
        <v>1</v>
      </c>
      <c r="C16" s="1">
        <v>1860</v>
      </c>
      <c r="D16" s="1">
        <v>2</v>
      </c>
      <c r="E16" s="1">
        <v>300</v>
      </c>
      <c r="F16" s="1">
        <v>1</v>
      </c>
      <c r="G16" s="6">
        <f>COUNTIF('2019-MARCH-01'!$A$2:'2019-MARCH-01'!$A51,A16)</f>
        <v>0</v>
      </c>
      <c r="H16" s="6">
        <f>COUNTIF('2019-MARCH-02'!$A$2:'2019-MARCH-02'!$A41,A16)</f>
        <v>0</v>
      </c>
      <c r="I16" s="6">
        <f>COUNTIF('2019-MARCH-03'!$A$2:'2019-MARCH-03'!$A48,A16)</f>
        <v>0</v>
      </c>
      <c r="J16" s="6">
        <f>COUNTIF('2019-MARCH-03'!$A$2:'2019-MARCH-03'!$A48,A16)</f>
        <v>0</v>
      </c>
      <c r="K16" s="13">
        <f>COUNTIF('2019-MARCH-05'!$A$2:'2019-MARCH-05'!$A45,A16)</f>
        <v>0</v>
      </c>
      <c r="L16" s="6">
        <f>COUNTIF('2019-MARCH-16'!$A$2:'2019-MARCH-16'!$A43,A16)</f>
        <v>0</v>
      </c>
      <c r="M16" s="13">
        <f>COUNTIF('2019-MARCH-17'!$A$2:'2019-MARCH-17'!$A76,A16)</f>
        <v>0</v>
      </c>
      <c r="N16" s="13">
        <f>COUNTIF('2019-MARCH-18'!$A$2:'2019-MARCH-18'!$A76,A16)</f>
        <v>0</v>
      </c>
      <c r="O16" s="13">
        <f>COUNTIF('2019-MARCH-19'!$A$2:'2019-MARCH-19'!$A76,A16)</f>
        <v>0</v>
      </c>
      <c r="P16" s="13">
        <f>COUNTIF('2019-MARCH-20'!$A$2:'2019-MARCH-20'!$A79,A16)</f>
        <v>0</v>
      </c>
      <c r="Q16" s="13">
        <f>COUNTIF('2019-MARCH-21'!$A$2:'2019-MARCH-21'!$A78,A16)</f>
        <v>0</v>
      </c>
      <c r="R16" s="13">
        <f>COUNTIF('2019-MARCH-22'!$A$2:'2019-MARCH-22'!$A79,A16)</f>
        <v>0</v>
      </c>
      <c r="S16" s="13">
        <f>COUNTIF('2019-MARCH-23'!$A$2:'2019-MARCH-23'!$A78,A16)</f>
        <v>0</v>
      </c>
      <c r="T16" s="13">
        <f>COUNTIF('2019-MARCH-24'!$A$2:'2019-MARCH-24'!$A76,A16)</f>
        <v>0</v>
      </c>
      <c r="U16" s="13">
        <f>COUNTIF('2019-MARCH-25'!$A$2:'2019-MARCH-25'!$A75,A16)</f>
        <v>0</v>
      </c>
      <c r="V16" s="6"/>
      <c r="W16" s="6">
        <f t="shared" si="0"/>
        <v>0</v>
      </c>
      <c r="X16" s="6">
        <f t="shared" si="1"/>
        <v>-1</v>
      </c>
      <c r="Y16" s="1">
        <f t="shared" si="2"/>
        <v>0.51666666666666672</v>
      </c>
    </row>
    <row r="17" spans="1:25" ht="17" x14ac:dyDescent="0.2">
      <c r="A17" s="1" t="s">
        <v>562</v>
      </c>
      <c r="B17" s="1">
        <v>1</v>
      </c>
      <c r="C17" s="1">
        <v>600</v>
      </c>
      <c r="D17" s="1">
        <v>0</v>
      </c>
      <c r="E17" s="1">
        <v>300</v>
      </c>
      <c r="F17" s="1">
        <v>1</v>
      </c>
      <c r="G17" s="6">
        <f>COUNTIF('2019-MARCH-01'!$A$2:'2019-MARCH-01'!$A52,A17)</f>
        <v>0</v>
      </c>
      <c r="H17" s="6">
        <f>COUNTIF('2019-MARCH-02'!$A$2:'2019-MARCH-02'!$A42,A17)</f>
        <v>0</v>
      </c>
      <c r="I17" s="6">
        <f>COUNTIF('2019-MARCH-03'!$A$2:'2019-MARCH-03'!$A49,A17)</f>
        <v>0</v>
      </c>
      <c r="J17" s="6">
        <f>COUNTIF('2019-MARCH-03'!$A$2:'2019-MARCH-03'!$A49,A17)</f>
        <v>0</v>
      </c>
      <c r="K17" s="13">
        <f>COUNTIF('2019-MARCH-05'!$A$2:'2019-MARCH-05'!$A46,A17)</f>
        <v>0</v>
      </c>
      <c r="L17" s="6">
        <f>COUNTIF('2019-MARCH-16'!$A$2:'2019-MARCH-16'!$A44,A17)</f>
        <v>0</v>
      </c>
      <c r="M17" s="13">
        <f>COUNTIF('2019-MARCH-17'!$A$2:'2019-MARCH-17'!$A77,A17)</f>
        <v>0</v>
      </c>
      <c r="N17" s="13">
        <f>COUNTIF('2019-MARCH-18'!$A$2:'2019-MARCH-18'!$A77,A17)</f>
        <v>0</v>
      </c>
      <c r="O17" s="13">
        <f>COUNTIF('2019-MARCH-19'!$A$2:'2019-MARCH-19'!$A77,A17)</f>
        <v>0</v>
      </c>
      <c r="P17" s="13">
        <f>COUNTIF('2019-MARCH-20'!$A$2:'2019-MARCH-20'!$A80,A17)</f>
        <v>0</v>
      </c>
      <c r="Q17" s="13">
        <f>COUNTIF('2019-MARCH-21'!$A$2:'2019-MARCH-21'!$A79,A17)</f>
        <v>0</v>
      </c>
      <c r="R17" s="13">
        <f>COUNTIF('2019-MARCH-22'!$A$2:'2019-MARCH-22'!$A80,A17)</f>
        <v>0</v>
      </c>
      <c r="S17" s="13">
        <f>COUNTIF('2019-MARCH-23'!$A$2:'2019-MARCH-23'!$A79,A17)</f>
        <v>0</v>
      </c>
      <c r="T17" s="13">
        <f>COUNTIF('2019-MARCH-24'!$A$2:'2019-MARCH-24'!$A77,A17)</f>
        <v>0</v>
      </c>
      <c r="U17" s="13">
        <f>COUNTIF('2019-MARCH-25'!$A$2:'2019-MARCH-25'!$A76,A17)</f>
        <v>0</v>
      </c>
      <c r="V17" s="6"/>
      <c r="W17" s="6">
        <f t="shared" si="0"/>
        <v>0</v>
      </c>
      <c r="X17" s="6">
        <f t="shared" si="1"/>
        <v>-1</v>
      </c>
      <c r="Y17" s="1">
        <f t="shared" si="2"/>
        <v>0.16666666666666666</v>
      </c>
    </row>
    <row r="18" spans="1:25" ht="17" x14ac:dyDescent="0.2">
      <c r="A18" s="1" t="s">
        <v>563</v>
      </c>
      <c r="B18" s="1">
        <v>1</v>
      </c>
      <c r="C18" s="1">
        <v>2400</v>
      </c>
      <c r="D18" s="1">
        <v>1</v>
      </c>
      <c r="E18" s="1">
        <v>300</v>
      </c>
      <c r="F18" s="1">
        <v>1</v>
      </c>
      <c r="G18" s="6">
        <f>COUNTIF('2019-MARCH-01'!$A$2:'2019-MARCH-01'!$A53,A18)</f>
        <v>0</v>
      </c>
      <c r="H18" s="6">
        <f>COUNTIF('2019-MARCH-02'!$A$2:'2019-MARCH-02'!$A43,A18)</f>
        <v>0</v>
      </c>
      <c r="I18" s="6">
        <f>COUNTIF('2019-MARCH-03'!$A$2:'2019-MARCH-03'!$A50,A18)</f>
        <v>0</v>
      </c>
      <c r="J18" s="6">
        <f>COUNTIF('2019-MARCH-03'!$A$2:'2019-MARCH-03'!$A50,A18)</f>
        <v>0</v>
      </c>
      <c r="K18" s="13">
        <f>COUNTIF('2019-MARCH-05'!$A$2:'2019-MARCH-05'!$A47,A18)</f>
        <v>0</v>
      </c>
      <c r="L18" s="6">
        <f>COUNTIF('2019-MARCH-16'!$A$2:'2019-MARCH-16'!$A45,A18)</f>
        <v>0</v>
      </c>
      <c r="M18" s="13">
        <f>COUNTIF('2019-MARCH-17'!$A$2:'2019-MARCH-17'!$A78,A18)</f>
        <v>0</v>
      </c>
      <c r="N18" s="13">
        <f>COUNTIF('2019-MARCH-18'!$A$2:'2019-MARCH-18'!$A78,A18)</f>
        <v>0</v>
      </c>
      <c r="O18" s="13">
        <f>COUNTIF('2019-MARCH-19'!$A$2:'2019-MARCH-19'!$A78,A18)</f>
        <v>0</v>
      </c>
      <c r="P18" s="13">
        <f>COUNTIF('2019-MARCH-20'!$A$2:'2019-MARCH-20'!$A81,A18)</f>
        <v>0</v>
      </c>
      <c r="Q18" s="13">
        <f>COUNTIF('2019-MARCH-21'!$A$2:'2019-MARCH-21'!$A80,A18)</f>
        <v>0</v>
      </c>
      <c r="R18" s="13">
        <f>COUNTIF('2019-MARCH-22'!$A$2:'2019-MARCH-22'!$A81,A18)</f>
        <v>0</v>
      </c>
      <c r="S18" s="13">
        <f>COUNTIF('2019-MARCH-23'!$A$2:'2019-MARCH-23'!$A80,A18)</f>
        <v>0</v>
      </c>
      <c r="T18" s="13">
        <f>COUNTIF('2019-MARCH-24'!$A$2:'2019-MARCH-24'!$A78,A18)</f>
        <v>0</v>
      </c>
      <c r="U18" s="13">
        <f>COUNTIF('2019-MARCH-25'!$A$2:'2019-MARCH-25'!$A77,A18)</f>
        <v>0</v>
      </c>
      <c r="V18" s="6"/>
      <c r="W18" s="6">
        <f t="shared" si="0"/>
        <v>0</v>
      </c>
      <c r="X18" s="6">
        <f t="shared" si="1"/>
        <v>-1</v>
      </c>
      <c r="Y18" s="1">
        <f t="shared" si="2"/>
        <v>0.66666666666666663</v>
      </c>
    </row>
    <row r="19" spans="1:25" ht="17" x14ac:dyDescent="0.2">
      <c r="A19" s="1" t="s">
        <v>630</v>
      </c>
      <c r="B19" s="1">
        <v>1</v>
      </c>
      <c r="C19" s="1">
        <v>2640</v>
      </c>
      <c r="D19" s="1">
        <v>3</v>
      </c>
      <c r="E19" s="1">
        <v>300</v>
      </c>
      <c r="F19" s="1">
        <v>1</v>
      </c>
      <c r="G19" s="6">
        <f>COUNTIF('2019-MARCH-01'!$A$2:'2019-MARCH-01'!$A54,A19)</f>
        <v>1</v>
      </c>
      <c r="H19" s="6">
        <f>COUNTIF('2019-MARCH-02'!$A$2:'2019-MARCH-02'!$A44,A19)</f>
        <v>1</v>
      </c>
      <c r="I19" s="6">
        <f>COUNTIF('2019-MARCH-03'!$A$2:'2019-MARCH-03'!$A51,A19)</f>
        <v>1</v>
      </c>
      <c r="J19" s="6">
        <f>COUNTIF('2019-MARCH-03'!$A$2:'2019-MARCH-03'!$A51,A19)</f>
        <v>1</v>
      </c>
      <c r="K19" s="13">
        <f>COUNTIF('2019-MARCH-05'!$A$2:'2019-MARCH-05'!$A48,A19)</f>
        <v>1</v>
      </c>
      <c r="L19" s="6">
        <f>COUNTIF('2019-MARCH-16'!$A$2:'2019-MARCH-16'!$A46,A19)</f>
        <v>1</v>
      </c>
      <c r="M19" s="13">
        <f>COUNTIF('2019-MARCH-17'!$A$2:'2019-MARCH-17'!$A79,A19)</f>
        <v>1</v>
      </c>
      <c r="N19" s="13">
        <f>COUNTIF('2019-MARCH-18'!$A$2:'2019-MARCH-18'!$A79,A19)</f>
        <v>1</v>
      </c>
      <c r="O19" s="13">
        <f>COUNTIF('2019-MARCH-19'!$A$2:'2019-MARCH-19'!$A79,A19)</f>
        <v>1</v>
      </c>
      <c r="P19" s="13">
        <f>COUNTIF('2019-MARCH-20'!$A$2:'2019-MARCH-20'!$A82,A19)</f>
        <v>0</v>
      </c>
      <c r="Q19" s="13">
        <f>COUNTIF('2019-MARCH-21'!$A$2:'2019-MARCH-21'!$A81,A19)</f>
        <v>0</v>
      </c>
      <c r="R19" s="13">
        <f>COUNTIF('2019-MARCH-22'!$A$2:'2019-MARCH-22'!$A82,A19)</f>
        <v>0</v>
      </c>
      <c r="S19" s="13">
        <f>COUNTIF('2019-MARCH-23'!$A$2:'2019-MARCH-23'!$A81,A19)</f>
        <v>0</v>
      </c>
      <c r="T19" s="13">
        <f>COUNTIF('2019-MARCH-24'!$A$2:'2019-MARCH-24'!$A79,A19)</f>
        <v>0</v>
      </c>
      <c r="U19" s="13">
        <f>COUNTIF('2019-MARCH-25'!$A$2:'2019-MARCH-25'!$A78,A19)</f>
        <v>0</v>
      </c>
      <c r="V19" s="6"/>
      <c r="W19" s="6">
        <f t="shared" si="0"/>
        <v>9</v>
      </c>
      <c r="X19" s="6">
        <f t="shared" si="1"/>
        <v>8</v>
      </c>
      <c r="Y19" s="1">
        <f t="shared" si="2"/>
        <v>0.73333333333333328</v>
      </c>
    </row>
    <row r="20" spans="1:25" ht="17" x14ac:dyDescent="0.2">
      <c r="A20" s="1" t="s">
        <v>631</v>
      </c>
      <c r="B20" s="1">
        <v>1</v>
      </c>
      <c r="C20" s="1">
        <v>900</v>
      </c>
      <c r="D20" s="1">
        <v>1</v>
      </c>
      <c r="E20" s="1">
        <v>300</v>
      </c>
      <c r="F20" s="1">
        <v>1</v>
      </c>
      <c r="G20" s="6">
        <f>COUNTIF('2019-MARCH-01'!$A$2:'2019-MARCH-01'!$A55,A20)</f>
        <v>0</v>
      </c>
      <c r="H20" s="6">
        <f>COUNTIF('2019-MARCH-02'!$A$2:'2019-MARCH-02'!$A45,A20)</f>
        <v>0</v>
      </c>
      <c r="I20" s="6">
        <f>COUNTIF('2019-MARCH-03'!$A$2:'2019-MARCH-03'!$A52,A20)</f>
        <v>0</v>
      </c>
      <c r="J20" s="6">
        <f>COUNTIF('2019-MARCH-03'!$A$2:'2019-MARCH-03'!$A52,A20)</f>
        <v>0</v>
      </c>
      <c r="K20" s="13">
        <f>COUNTIF('2019-MARCH-05'!$A$2:'2019-MARCH-05'!$A49,A20)</f>
        <v>0</v>
      </c>
      <c r="L20" s="6">
        <f>COUNTIF('2019-MARCH-16'!$A$2:'2019-MARCH-16'!$A47,A20)</f>
        <v>0</v>
      </c>
      <c r="M20" s="13">
        <f>COUNTIF('2019-MARCH-17'!$A$2:'2019-MARCH-17'!$A80,A20)</f>
        <v>0</v>
      </c>
      <c r="N20" s="13">
        <f>COUNTIF('2019-MARCH-18'!$A$2:'2019-MARCH-18'!$A80,A20)</f>
        <v>0</v>
      </c>
      <c r="O20" s="13">
        <f>COUNTIF('2019-MARCH-19'!$A$2:'2019-MARCH-19'!$A80,A20)</f>
        <v>0</v>
      </c>
      <c r="P20" s="13">
        <f>COUNTIF('2019-MARCH-20'!$A$2:'2019-MARCH-20'!$A83,A20)</f>
        <v>0</v>
      </c>
      <c r="Q20" s="13">
        <f>COUNTIF('2019-MARCH-21'!$A$2:'2019-MARCH-21'!$A82,A20)</f>
        <v>0</v>
      </c>
      <c r="R20" s="13">
        <f>COUNTIF('2019-MARCH-22'!$A$2:'2019-MARCH-22'!$A83,A20)</f>
        <v>0</v>
      </c>
      <c r="S20" s="13">
        <f>COUNTIF('2019-MARCH-23'!$A$2:'2019-MARCH-23'!$A82,A20)</f>
        <v>0</v>
      </c>
      <c r="T20" s="13">
        <f>COUNTIF('2019-MARCH-24'!$A$2:'2019-MARCH-24'!$A80,A20)</f>
        <v>0</v>
      </c>
      <c r="U20" s="13">
        <f>COUNTIF('2019-MARCH-25'!$A$2:'2019-MARCH-25'!$A79,A20)</f>
        <v>0</v>
      </c>
      <c r="V20" s="6"/>
      <c r="W20" s="6">
        <f t="shared" si="0"/>
        <v>0</v>
      </c>
      <c r="X20" s="6">
        <f t="shared" si="1"/>
        <v>-1</v>
      </c>
      <c r="Y20" s="1">
        <f t="shared" si="2"/>
        <v>0.25</v>
      </c>
    </row>
    <row r="21" spans="1:25" ht="17" x14ac:dyDescent="0.2">
      <c r="A21" s="1" t="s">
        <v>632</v>
      </c>
      <c r="B21" s="1">
        <v>1</v>
      </c>
      <c r="C21" s="1">
        <v>900</v>
      </c>
      <c r="D21" s="1">
        <v>2</v>
      </c>
      <c r="E21" s="1">
        <v>300</v>
      </c>
      <c r="F21" s="1">
        <v>1</v>
      </c>
      <c r="G21" s="6">
        <f>COUNTIF('2019-MARCH-01'!$A$2:'2019-MARCH-01'!$A56,A21)</f>
        <v>0</v>
      </c>
      <c r="H21" s="6">
        <f>COUNTIF('2019-MARCH-02'!$A$2:'2019-MARCH-02'!$A46,A21)</f>
        <v>0</v>
      </c>
      <c r="I21" s="6">
        <f>COUNTIF('2019-MARCH-03'!$A$2:'2019-MARCH-03'!$A53,A21)</f>
        <v>0</v>
      </c>
      <c r="J21" s="6">
        <f>COUNTIF('2019-MARCH-03'!$A$2:'2019-MARCH-03'!$A53,A21)</f>
        <v>0</v>
      </c>
      <c r="K21" s="13">
        <f>COUNTIF('2019-MARCH-05'!$A$2:'2019-MARCH-05'!$A50,A21)</f>
        <v>0</v>
      </c>
      <c r="L21" s="6">
        <f>COUNTIF('2019-MARCH-16'!$A$2:'2019-MARCH-16'!$A48,A21)</f>
        <v>0</v>
      </c>
      <c r="M21" s="13">
        <f>COUNTIF('2019-MARCH-17'!$A$2:'2019-MARCH-17'!$A81,A21)</f>
        <v>0</v>
      </c>
      <c r="N21" s="13">
        <f>COUNTIF('2019-MARCH-18'!$A$2:'2019-MARCH-18'!$A81,A21)</f>
        <v>0</v>
      </c>
      <c r="O21" s="13">
        <f>COUNTIF('2019-MARCH-19'!$A$2:'2019-MARCH-19'!$A81,A21)</f>
        <v>0</v>
      </c>
      <c r="P21" s="13">
        <f>COUNTIF('2019-MARCH-20'!$A$2:'2019-MARCH-20'!$A84,A21)</f>
        <v>0</v>
      </c>
      <c r="Q21" s="13">
        <f>COUNTIF('2019-MARCH-21'!$A$2:'2019-MARCH-21'!$A83,A21)</f>
        <v>0</v>
      </c>
      <c r="R21" s="13">
        <f>COUNTIF('2019-MARCH-22'!$A$2:'2019-MARCH-22'!$A84,A21)</f>
        <v>0</v>
      </c>
      <c r="S21" s="13">
        <f>COUNTIF('2019-MARCH-23'!$A$2:'2019-MARCH-23'!$A83,A21)</f>
        <v>0</v>
      </c>
      <c r="T21" s="13">
        <f>COUNTIF('2019-MARCH-24'!$A$2:'2019-MARCH-24'!$A81,A21)</f>
        <v>0</v>
      </c>
      <c r="U21" s="13">
        <f>COUNTIF('2019-MARCH-25'!$A$2:'2019-MARCH-25'!$A80,A21)</f>
        <v>0</v>
      </c>
      <c r="V21" s="6"/>
      <c r="W21" s="6">
        <f t="shared" si="0"/>
        <v>0</v>
      </c>
      <c r="X21" s="6">
        <f t="shared" si="1"/>
        <v>-1</v>
      </c>
      <c r="Y21" s="1">
        <f t="shared" si="2"/>
        <v>0.25</v>
      </c>
    </row>
    <row r="22" spans="1:25" ht="17" x14ac:dyDescent="0.2">
      <c r="A22" s="1" t="s">
        <v>633</v>
      </c>
      <c r="B22" s="1">
        <v>1</v>
      </c>
      <c r="C22" s="1">
        <v>2400</v>
      </c>
      <c r="D22" s="1">
        <v>3</v>
      </c>
      <c r="E22" s="1">
        <v>300</v>
      </c>
      <c r="F22" s="1">
        <v>1</v>
      </c>
      <c r="G22" s="6">
        <f>COUNTIF('2019-MARCH-01'!$A$2:'2019-MARCH-01'!$A57,A22)</f>
        <v>0</v>
      </c>
      <c r="H22" s="6">
        <f>COUNTIF('2019-MARCH-02'!$A$2:'2019-MARCH-02'!$A47,A22)</f>
        <v>0</v>
      </c>
      <c r="I22" s="6">
        <f>COUNTIF('2019-MARCH-03'!$A$2:'2019-MARCH-03'!$A54,A22)</f>
        <v>0</v>
      </c>
      <c r="J22" s="6">
        <f>COUNTIF('2019-MARCH-03'!$A$2:'2019-MARCH-03'!$A54,A22)</f>
        <v>0</v>
      </c>
      <c r="K22" s="13">
        <f>COUNTIF('2019-MARCH-05'!$A$2:'2019-MARCH-05'!$A51,A22)</f>
        <v>0</v>
      </c>
      <c r="L22" s="6">
        <f>COUNTIF('2019-MARCH-16'!$A$2:'2019-MARCH-16'!$A49,A22)</f>
        <v>0</v>
      </c>
      <c r="M22" s="13">
        <f>COUNTIF('2019-MARCH-17'!$A$2:'2019-MARCH-17'!$A82,A22)</f>
        <v>0</v>
      </c>
      <c r="N22" s="13">
        <f>COUNTIF('2019-MARCH-18'!$A$2:'2019-MARCH-18'!$A82,A22)</f>
        <v>0</v>
      </c>
      <c r="O22" s="13">
        <f>COUNTIF('2019-MARCH-19'!$A$2:'2019-MARCH-19'!$A82,A22)</f>
        <v>0</v>
      </c>
      <c r="P22" s="13">
        <f>COUNTIF('2019-MARCH-20'!$A$2:'2019-MARCH-20'!$A85,A22)</f>
        <v>0</v>
      </c>
      <c r="Q22" s="13">
        <f>COUNTIF('2019-MARCH-21'!$A$2:'2019-MARCH-21'!$A84,A22)</f>
        <v>0</v>
      </c>
      <c r="R22" s="13">
        <f>COUNTIF('2019-MARCH-22'!$A$2:'2019-MARCH-22'!$A85,A22)</f>
        <v>0</v>
      </c>
      <c r="S22" s="13">
        <f>COUNTIF('2019-MARCH-23'!$A$2:'2019-MARCH-23'!$A84,A22)</f>
        <v>0</v>
      </c>
      <c r="T22" s="13">
        <f>COUNTIF('2019-MARCH-24'!$A$2:'2019-MARCH-24'!$A82,A22)</f>
        <v>0</v>
      </c>
      <c r="U22" s="13">
        <f>COUNTIF('2019-MARCH-25'!$A$2:'2019-MARCH-25'!$A81,A22)</f>
        <v>0</v>
      </c>
      <c r="V22" s="6"/>
      <c r="W22" s="6">
        <f t="shared" si="0"/>
        <v>0</v>
      </c>
      <c r="X22" s="6">
        <f t="shared" si="1"/>
        <v>-1</v>
      </c>
      <c r="Y22" s="1">
        <f t="shared" si="2"/>
        <v>0.66666666666666663</v>
      </c>
    </row>
    <row r="23" spans="1:25" ht="17" x14ac:dyDescent="0.2">
      <c r="A23" s="1" t="s">
        <v>634</v>
      </c>
      <c r="B23" s="1">
        <v>1</v>
      </c>
      <c r="C23" s="1">
        <v>900</v>
      </c>
      <c r="D23" s="1">
        <v>2</v>
      </c>
      <c r="E23" s="1">
        <v>300</v>
      </c>
      <c r="F23" s="1">
        <v>1</v>
      </c>
      <c r="G23" s="6">
        <f>COUNTIF('2019-MARCH-01'!$A$2:'2019-MARCH-01'!$A58,A23)</f>
        <v>0</v>
      </c>
      <c r="H23" s="6">
        <f>COUNTIF('2019-MARCH-02'!$A$2:'2019-MARCH-02'!$A48,A23)</f>
        <v>0</v>
      </c>
      <c r="I23" s="6">
        <f>COUNTIF('2019-MARCH-03'!$A$2:'2019-MARCH-03'!$A55,A23)</f>
        <v>0</v>
      </c>
      <c r="J23" s="6">
        <f>COUNTIF('2019-MARCH-03'!$A$2:'2019-MARCH-03'!$A55,A23)</f>
        <v>0</v>
      </c>
      <c r="K23" s="13">
        <f>COUNTIF('2019-MARCH-05'!$A$2:'2019-MARCH-05'!$A52,A23)</f>
        <v>0</v>
      </c>
      <c r="L23" s="6">
        <f>COUNTIF('2019-MARCH-16'!$A$2:'2019-MARCH-16'!$A50,A23)</f>
        <v>0</v>
      </c>
      <c r="M23" s="13">
        <f>COUNTIF('2019-MARCH-17'!$A$2:'2019-MARCH-17'!$A83,A23)</f>
        <v>0</v>
      </c>
      <c r="N23" s="13">
        <f>COUNTIF('2019-MARCH-18'!$A$2:'2019-MARCH-18'!$A83,A23)</f>
        <v>0</v>
      </c>
      <c r="O23" s="13">
        <f>COUNTIF('2019-MARCH-19'!$A$2:'2019-MARCH-19'!$A83,A23)</f>
        <v>0</v>
      </c>
      <c r="P23" s="13">
        <f>COUNTIF('2019-MARCH-20'!$A$2:'2019-MARCH-20'!$A86,A23)</f>
        <v>0</v>
      </c>
      <c r="Q23" s="13">
        <f>COUNTIF('2019-MARCH-21'!$A$2:'2019-MARCH-21'!$A85,A23)</f>
        <v>0</v>
      </c>
      <c r="R23" s="13">
        <f>COUNTIF('2019-MARCH-22'!$A$2:'2019-MARCH-22'!$A86,A23)</f>
        <v>0</v>
      </c>
      <c r="S23" s="13">
        <f>COUNTIF('2019-MARCH-23'!$A$2:'2019-MARCH-23'!$A85,A23)</f>
        <v>0</v>
      </c>
      <c r="T23" s="13">
        <f>COUNTIF('2019-MARCH-24'!$A$2:'2019-MARCH-24'!$A83,A23)</f>
        <v>0</v>
      </c>
      <c r="U23" s="13">
        <f>COUNTIF('2019-MARCH-25'!$A$2:'2019-MARCH-25'!$A82,A23)</f>
        <v>0</v>
      </c>
      <c r="V23" s="6"/>
      <c r="W23" s="6">
        <f t="shared" si="0"/>
        <v>0</v>
      </c>
      <c r="X23" s="6">
        <f t="shared" si="1"/>
        <v>-1</v>
      </c>
      <c r="Y23" s="1">
        <f t="shared" si="2"/>
        <v>0.25</v>
      </c>
    </row>
    <row r="24" spans="1:25" ht="17" x14ac:dyDescent="0.2">
      <c r="A24" s="1" t="s">
        <v>635</v>
      </c>
      <c r="B24" s="1">
        <v>1</v>
      </c>
      <c r="C24" s="1">
        <v>1200</v>
      </c>
      <c r="D24" s="1">
        <v>0</v>
      </c>
      <c r="E24" s="1">
        <v>300</v>
      </c>
      <c r="F24" s="1">
        <v>1</v>
      </c>
      <c r="G24" s="6">
        <f>COUNTIF('2019-MARCH-01'!$A$2:'2019-MARCH-01'!$A59,A24)</f>
        <v>0</v>
      </c>
      <c r="H24" s="6">
        <f>COUNTIF('2019-MARCH-02'!$A$2:'2019-MARCH-02'!$A49,A24)</f>
        <v>0</v>
      </c>
      <c r="I24" s="6">
        <f>COUNTIF('2019-MARCH-03'!$A$2:'2019-MARCH-03'!$A56,A24)</f>
        <v>0</v>
      </c>
      <c r="J24" s="6">
        <f>COUNTIF('2019-MARCH-03'!$A$2:'2019-MARCH-03'!$A56,A24)</f>
        <v>0</v>
      </c>
      <c r="K24" s="13">
        <f>COUNTIF('2019-MARCH-05'!$A$2:'2019-MARCH-05'!$A53,A24)</f>
        <v>0</v>
      </c>
      <c r="L24" s="6">
        <f>COUNTIF('2019-MARCH-16'!$A$2:'2019-MARCH-16'!$A51,A24)</f>
        <v>0</v>
      </c>
      <c r="M24" s="13">
        <f>COUNTIF('2019-MARCH-17'!$A$2:'2019-MARCH-17'!$A84,A24)</f>
        <v>0</v>
      </c>
      <c r="N24" s="13">
        <f>COUNTIF('2019-MARCH-18'!$A$2:'2019-MARCH-18'!$A84,A24)</f>
        <v>0</v>
      </c>
      <c r="O24" s="13">
        <f>COUNTIF('2019-MARCH-19'!$A$2:'2019-MARCH-19'!$A84,A24)</f>
        <v>0</v>
      </c>
      <c r="P24" s="13">
        <f>COUNTIF('2019-MARCH-20'!$A$2:'2019-MARCH-20'!$A87,A24)</f>
        <v>0</v>
      </c>
      <c r="Q24" s="13">
        <f>COUNTIF('2019-MARCH-21'!$A$2:'2019-MARCH-21'!$A86,A24)</f>
        <v>0</v>
      </c>
      <c r="R24" s="13">
        <f>COUNTIF('2019-MARCH-22'!$A$2:'2019-MARCH-22'!$A87,A24)</f>
        <v>0</v>
      </c>
      <c r="S24" s="13">
        <f>COUNTIF('2019-MARCH-23'!$A$2:'2019-MARCH-23'!$A86,A24)</f>
        <v>0</v>
      </c>
      <c r="T24" s="13">
        <f>COUNTIF('2019-MARCH-24'!$A$2:'2019-MARCH-24'!$A84,A24)</f>
        <v>0</v>
      </c>
      <c r="U24" s="13">
        <f>COUNTIF('2019-MARCH-25'!$A$2:'2019-MARCH-25'!$A83,A24)</f>
        <v>0</v>
      </c>
      <c r="V24" s="6"/>
      <c r="W24" s="6">
        <f t="shared" si="0"/>
        <v>0</v>
      </c>
      <c r="X24" s="6">
        <f t="shared" si="1"/>
        <v>-1</v>
      </c>
      <c r="Y24" s="1">
        <f t="shared" si="2"/>
        <v>0.33333333333333331</v>
      </c>
    </row>
    <row r="25" spans="1:25" ht="17" x14ac:dyDescent="0.2">
      <c r="A25" s="1" t="s">
        <v>636</v>
      </c>
      <c r="B25" s="1">
        <v>1</v>
      </c>
      <c r="C25" s="1">
        <v>1200</v>
      </c>
      <c r="D25" s="1">
        <v>0</v>
      </c>
      <c r="E25" s="1">
        <v>300</v>
      </c>
      <c r="F25" s="1">
        <v>1</v>
      </c>
      <c r="G25" s="6">
        <f>COUNTIF('2019-MARCH-01'!$A$2:'2019-MARCH-01'!$A60,A25)</f>
        <v>0</v>
      </c>
      <c r="H25" s="6">
        <f>COUNTIF('2019-MARCH-02'!$A$2:'2019-MARCH-02'!$A50,A25)</f>
        <v>0</v>
      </c>
      <c r="I25" s="6">
        <f>COUNTIF('2019-MARCH-03'!$A$2:'2019-MARCH-03'!$A57,A25)</f>
        <v>0</v>
      </c>
      <c r="J25" s="6">
        <f>COUNTIF('2019-MARCH-03'!$A$2:'2019-MARCH-03'!$A57,A25)</f>
        <v>0</v>
      </c>
      <c r="K25" s="13">
        <f>COUNTIF('2019-MARCH-05'!$A$2:'2019-MARCH-05'!$A54,A25)</f>
        <v>0</v>
      </c>
      <c r="L25" s="6">
        <f>COUNTIF('2019-MARCH-16'!$A$2:'2019-MARCH-16'!$A52,A25)</f>
        <v>0</v>
      </c>
      <c r="M25" s="13">
        <f>COUNTIF('2019-MARCH-17'!$A$2:'2019-MARCH-17'!$A85,A25)</f>
        <v>0</v>
      </c>
      <c r="N25" s="13">
        <f>COUNTIF('2019-MARCH-18'!$A$2:'2019-MARCH-18'!$A85,A25)</f>
        <v>0</v>
      </c>
      <c r="O25" s="13">
        <f>COUNTIF('2019-MARCH-19'!$A$2:'2019-MARCH-19'!$A85,A25)</f>
        <v>0</v>
      </c>
      <c r="P25" s="13">
        <f>COUNTIF('2019-MARCH-20'!$A$2:'2019-MARCH-20'!$A88,A25)</f>
        <v>0</v>
      </c>
      <c r="Q25" s="13">
        <f>COUNTIF('2019-MARCH-21'!$A$2:'2019-MARCH-21'!$A87,A25)</f>
        <v>0</v>
      </c>
      <c r="R25" s="13">
        <f>COUNTIF('2019-MARCH-22'!$A$2:'2019-MARCH-22'!$A88,A25)</f>
        <v>0</v>
      </c>
      <c r="S25" s="13">
        <f>COUNTIF('2019-MARCH-23'!$A$2:'2019-MARCH-23'!$A87,A25)</f>
        <v>0</v>
      </c>
      <c r="T25" s="13">
        <f>COUNTIF('2019-MARCH-24'!$A$2:'2019-MARCH-24'!$A85,A25)</f>
        <v>0</v>
      </c>
      <c r="U25" s="13">
        <f>COUNTIF('2019-MARCH-25'!$A$2:'2019-MARCH-25'!$A84,A25)</f>
        <v>0</v>
      </c>
      <c r="V25" s="6"/>
      <c r="W25" s="6">
        <f t="shared" si="0"/>
        <v>0</v>
      </c>
      <c r="X25" s="6">
        <f t="shared" si="1"/>
        <v>-1</v>
      </c>
      <c r="Y25" s="1">
        <f t="shared" si="2"/>
        <v>0.33333333333333331</v>
      </c>
    </row>
    <row r="26" spans="1:25" ht="17" x14ac:dyDescent="0.2">
      <c r="A26" s="1" t="s">
        <v>637</v>
      </c>
      <c r="B26" s="1">
        <v>1</v>
      </c>
      <c r="C26" s="1">
        <v>600</v>
      </c>
      <c r="D26" s="1">
        <v>1</v>
      </c>
      <c r="E26" s="1">
        <v>300</v>
      </c>
      <c r="F26" s="1">
        <v>1</v>
      </c>
      <c r="G26" s="6">
        <f>COUNTIF('2019-MARCH-01'!$A$2:'2019-MARCH-01'!$A61,A26)</f>
        <v>0</v>
      </c>
      <c r="H26" s="6">
        <f>COUNTIF('2019-MARCH-02'!$A$2:'2019-MARCH-02'!$A51,A26)</f>
        <v>0</v>
      </c>
      <c r="I26" s="6">
        <f>COUNTIF('2019-MARCH-03'!$A$2:'2019-MARCH-03'!$A58,A26)</f>
        <v>0</v>
      </c>
      <c r="J26" s="6">
        <f>COUNTIF('2019-MARCH-03'!$A$2:'2019-MARCH-03'!$A58,A26)</f>
        <v>0</v>
      </c>
      <c r="K26" s="13">
        <f>COUNTIF('2019-MARCH-05'!$A$2:'2019-MARCH-05'!$A55,A26)</f>
        <v>0</v>
      </c>
      <c r="L26" s="6">
        <f>COUNTIF('2019-MARCH-16'!$A$2:'2019-MARCH-16'!$A53,A26)</f>
        <v>0</v>
      </c>
      <c r="M26" s="13">
        <f>COUNTIF('2019-MARCH-17'!$A$2:'2019-MARCH-17'!$A86,A26)</f>
        <v>0</v>
      </c>
      <c r="N26" s="13">
        <f>COUNTIF('2019-MARCH-18'!$A$2:'2019-MARCH-18'!$A86,A26)</f>
        <v>0</v>
      </c>
      <c r="O26" s="13">
        <f>COUNTIF('2019-MARCH-19'!$A$2:'2019-MARCH-19'!$A86,A26)</f>
        <v>0</v>
      </c>
      <c r="P26" s="13">
        <f>COUNTIF('2019-MARCH-20'!$A$2:'2019-MARCH-20'!$A89,A26)</f>
        <v>0</v>
      </c>
      <c r="Q26" s="13">
        <f>COUNTIF('2019-MARCH-21'!$A$2:'2019-MARCH-21'!$A88,A26)</f>
        <v>0</v>
      </c>
      <c r="R26" s="13">
        <f>COUNTIF('2019-MARCH-22'!$A$2:'2019-MARCH-22'!$A89,A26)</f>
        <v>0</v>
      </c>
      <c r="S26" s="13">
        <f>COUNTIF('2019-MARCH-23'!$A$2:'2019-MARCH-23'!$A88,A26)</f>
        <v>0</v>
      </c>
      <c r="T26" s="13">
        <f>COUNTIF('2019-MARCH-24'!$A$2:'2019-MARCH-24'!$A86,A26)</f>
        <v>0</v>
      </c>
      <c r="U26" s="13">
        <f>COUNTIF('2019-MARCH-25'!$A$2:'2019-MARCH-25'!$A85,A26)</f>
        <v>0</v>
      </c>
      <c r="V26" s="6"/>
      <c r="W26" s="6">
        <f t="shared" si="0"/>
        <v>0</v>
      </c>
      <c r="X26" s="6">
        <f t="shared" si="1"/>
        <v>-1</v>
      </c>
      <c r="Y26" s="1">
        <f t="shared" si="2"/>
        <v>0.16666666666666666</v>
      </c>
    </row>
    <row r="27" spans="1:25" ht="17" x14ac:dyDescent="0.2">
      <c r="A27" s="1" t="s">
        <v>638</v>
      </c>
      <c r="B27" s="1">
        <v>1</v>
      </c>
      <c r="C27" s="1">
        <v>900</v>
      </c>
      <c r="D27" s="1">
        <v>1</v>
      </c>
      <c r="E27" s="1">
        <v>300</v>
      </c>
      <c r="F27" s="1">
        <v>1</v>
      </c>
      <c r="G27" s="6">
        <f>COUNTIF('2019-MARCH-01'!$A$2:'2019-MARCH-01'!$A62,A27)</f>
        <v>0</v>
      </c>
      <c r="H27" s="6">
        <f>COUNTIF('2019-MARCH-02'!$A$2:'2019-MARCH-02'!$A52,A27)</f>
        <v>0</v>
      </c>
      <c r="I27" s="6">
        <f>COUNTIF('2019-MARCH-03'!$A$2:'2019-MARCH-03'!$A59,A27)</f>
        <v>0</v>
      </c>
      <c r="J27" s="6">
        <f>COUNTIF('2019-MARCH-03'!$A$2:'2019-MARCH-03'!$A59,A27)</f>
        <v>0</v>
      </c>
      <c r="K27" s="13">
        <f>COUNTIF('2019-MARCH-05'!$A$2:'2019-MARCH-05'!$A56,A27)</f>
        <v>0</v>
      </c>
      <c r="L27" s="6">
        <f>COUNTIF('2019-MARCH-16'!$A$2:'2019-MARCH-16'!$A54,A27)</f>
        <v>0</v>
      </c>
      <c r="M27" s="13">
        <f>COUNTIF('2019-MARCH-17'!$A$2:'2019-MARCH-17'!$A87,A27)</f>
        <v>0</v>
      </c>
      <c r="N27" s="13">
        <f>COUNTIF('2019-MARCH-18'!$A$2:'2019-MARCH-18'!$A87,A27)</f>
        <v>0</v>
      </c>
      <c r="O27" s="13">
        <f>COUNTIF('2019-MARCH-19'!$A$2:'2019-MARCH-19'!$A87,A27)</f>
        <v>0</v>
      </c>
      <c r="P27" s="13">
        <f>COUNTIF('2019-MARCH-20'!$A$2:'2019-MARCH-20'!$A90,A27)</f>
        <v>0</v>
      </c>
      <c r="Q27" s="13">
        <f>COUNTIF('2019-MARCH-21'!$A$2:'2019-MARCH-21'!$A89,A27)</f>
        <v>0</v>
      </c>
      <c r="R27" s="13">
        <f>COUNTIF('2019-MARCH-22'!$A$2:'2019-MARCH-22'!$A90,A27)</f>
        <v>0</v>
      </c>
      <c r="S27" s="13">
        <f>COUNTIF('2019-MARCH-23'!$A$2:'2019-MARCH-23'!$A89,A27)</f>
        <v>0</v>
      </c>
      <c r="T27" s="13">
        <f>COUNTIF('2019-MARCH-24'!$A$2:'2019-MARCH-24'!$A87,A27)</f>
        <v>0</v>
      </c>
      <c r="U27" s="13">
        <f>COUNTIF('2019-MARCH-25'!$A$2:'2019-MARCH-25'!$A86,A27)</f>
        <v>0</v>
      </c>
      <c r="V27" s="6"/>
      <c r="W27" s="6">
        <f t="shared" si="0"/>
        <v>0</v>
      </c>
      <c r="X27" s="6">
        <f t="shared" si="1"/>
        <v>-1</v>
      </c>
      <c r="Y27" s="1">
        <f t="shared" si="2"/>
        <v>0.25</v>
      </c>
    </row>
    <row r="28" spans="1:25" ht="17" x14ac:dyDescent="0.2">
      <c r="A28" s="1" t="s">
        <v>639</v>
      </c>
      <c r="B28" s="1">
        <v>1</v>
      </c>
      <c r="C28" s="1">
        <v>900</v>
      </c>
      <c r="D28" s="1">
        <v>1</v>
      </c>
      <c r="E28" s="1">
        <v>300</v>
      </c>
      <c r="F28" s="1">
        <v>1</v>
      </c>
      <c r="G28" s="6">
        <f>COUNTIF('2019-MARCH-01'!$A$2:'2019-MARCH-01'!$A63,A28)</f>
        <v>0</v>
      </c>
      <c r="H28" s="6">
        <f>COUNTIF('2019-MARCH-02'!$A$2:'2019-MARCH-02'!$A53,A28)</f>
        <v>0</v>
      </c>
      <c r="I28" s="6">
        <f>COUNTIF('2019-MARCH-03'!$A$2:'2019-MARCH-03'!$A60,A28)</f>
        <v>0</v>
      </c>
      <c r="J28" s="6">
        <f>COUNTIF('2019-MARCH-03'!$A$2:'2019-MARCH-03'!$A60,A28)</f>
        <v>0</v>
      </c>
      <c r="K28" s="13">
        <f>COUNTIF('2019-MARCH-05'!$A$2:'2019-MARCH-05'!$A57,A28)</f>
        <v>0</v>
      </c>
      <c r="L28" s="6">
        <f>COUNTIF('2019-MARCH-16'!$A$2:'2019-MARCH-16'!$A55,A28)</f>
        <v>0</v>
      </c>
      <c r="M28" s="13">
        <f>COUNTIF('2019-MARCH-17'!$A$2:'2019-MARCH-17'!$A88,A28)</f>
        <v>0</v>
      </c>
      <c r="N28" s="13">
        <f>COUNTIF('2019-MARCH-18'!$A$2:'2019-MARCH-18'!$A88,A28)</f>
        <v>0</v>
      </c>
      <c r="O28" s="13">
        <f>COUNTIF('2019-MARCH-19'!$A$2:'2019-MARCH-19'!$A88,A28)</f>
        <v>0</v>
      </c>
      <c r="P28" s="13">
        <f>COUNTIF('2019-MARCH-20'!$A$2:'2019-MARCH-20'!$A91,A28)</f>
        <v>0</v>
      </c>
      <c r="Q28" s="13">
        <f>COUNTIF('2019-MARCH-21'!$A$2:'2019-MARCH-21'!$A90,A28)</f>
        <v>0</v>
      </c>
      <c r="R28" s="13">
        <f>COUNTIF('2019-MARCH-22'!$A$2:'2019-MARCH-22'!$A91,A28)</f>
        <v>0</v>
      </c>
      <c r="S28" s="13">
        <f>COUNTIF('2019-MARCH-23'!$A$2:'2019-MARCH-23'!$A90,A28)</f>
        <v>0</v>
      </c>
      <c r="T28" s="13">
        <f>COUNTIF('2019-MARCH-24'!$A$2:'2019-MARCH-24'!$A88,A28)</f>
        <v>0</v>
      </c>
      <c r="U28" s="13">
        <f>COUNTIF('2019-MARCH-25'!$A$2:'2019-MARCH-25'!$A87,A28)</f>
        <v>0</v>
      </c>
      <c r="V28" s="6"/>
      <c r="W28" s="6">
        <f t="shared" si="0"/>
        <v>0</v>
      </c>
      <c r="X28" s="6">
        <f t="shared" si="1"/>
        <v>-1</v>
      </c>
      <c r="Y28" s="1">
        <f t="shared" si="2"/>
        <v>0.25</v>
      </c>
    </row>
    <row r="29" spans="1:25" ht="17" x14ac:dyDescent="0.2">
      <c r="A29" s="1" t="s">
        <v>640</v>
      </c>
      <c r="B29" s="1">
        <v>1</v>
      </c>
      <c r="C29" s="1">
        <v>600</v>
      </c>
      <c r="D29" s="1">
        <v>1</v>
      </c>
      <c r="E29" s="1">
        <v>300</v>
      </c>
      <c r="F29" s="1">
        <v>1</v>
      </c>
      <c r="G29" s="6">
        <f>COUNTIF('2019-MARCH-01'!$A$2:'2019-MARCH-01'!$A64,A29)</f>
        <v>0</v>
      </c>
      <c r="H29" s="6">
        <f>COUNTIF('2019-MARCH-02'!$A$2:'2019-MARCH-02'!$A54,A29)</f>
        <v>0</v>
      </c>
      <c r="I29" s="6">
        <f>COUNTIF('2019-MARCH-03'!$A$2:'2019-MARCH-03'!$A61,A29)</f>
        <v>0</v>
      </c>
      <c r="J29" s="6">
        <f>COUNTIF('2019-MARCH-03'!$A$2:'2019-MARCH-03'!$A61,A29)</f>
        <v>0</v>
      </c>
      <c r="K29" s="13">
        <f>COUNTIF('2019-MARCH-05'!$A$2:'2019-MARCH-05'!$A58,A29)</f>
        <v>0</v>
      </c>
      <c r="L29" s="6">
        <f>COUNTIF('2019-MARCH-16'!$A$2:'2019-MARCH-16'!$A56,A29)</f>
        <v>0</v>
      </c>
      <c r="M29" s="13">
        <f>COUNTIF('2019-MARCH-17'!$A$2:'2019-MARCH-17'!$A89,A29)</f>
        <v>0</v>
      </c>
      <c r="N29" s="13">
        <f>COUNTIF('2019-MARCH-18'!$A$2:'2019-MARCH-18'!$A89,A29)</f>
        <v>0</v>
      </c>
      <c r="O29" s="13">
        <f>COUNTIF('2019-MARCH-19'!$A$2:'2019-MARCH-19'!$A89,A29)</f>
        <v>0</v>
      </c>
      <c r="P29" s="13">
        <f>COUNTIF('2019-MARCH-20'!$A$2:'2019-MARCH-20'!$A92,A29)</f>
        <v>0</v>
      </c>
      <c r="Q29" s="13">
        <f>COUNTIF('2019-MARCH-21'!$A$2:'2019-MARCH-21'!$A91,A29)</f>
        <v>0</v>
      </c>
      <c r="R29" s="13">
        <f>COUNTIF('2019-MARCH-22'!$A$2:'2019-MARCH-22'!$A92,A29)</f>
        <v>0</v>
      </c>
      <c r="S29" s="13">
        <f>COUNTIF('2019-MARCH-23'!$A$2:'2019-MARCH-23'!$A91,A29)</f>
        <v>0</v>
      </c>
      <c r="T29" s="13">
        <f>COUNTIF('2019-MARCH-24'!$A$2:'2019-MARCH-24'!$A89,A29)</f>
        <v>0</v>
      </c>
      <c r="U29" s="13">
        <f>COUNTIF('2019-MARCH-25'!$A$2:'2019-MARCH-25'!$A88,A29)</f>
        <v>0</v>
      </c>
      <c r="V29" s="6"/>
      <c r="W29" s="6">
        <f t="shared" si="0"/>
        <v>0</v>
      </c>
      <c r="X29" s="6">
        <f t="shared" si="1"/>
        <v>-1</v>
      </c>
      <c r="Y29" s="1">
        <f t="shared" si="2"/>
        <v>0.16666666666666666</v>
      </c>
    </row>
    <row r="30" spans="1:25" ht="17" x14ac:dyDescent="0.2">
      <c r="A30" s="1" t="s">
        <v>641</v>
      </c>
      <c r="B30" s="1">
        <v>1</v>
      </c>
      <c r="C30" s="1">
        <v>300</v>
      </c>
      <c r="D30" s="1">
        <v>1</v>
      </c>
      <c r="E30" s="1">
        <v>300</v>
      </c>
      <c r="F30" s="1">
        <v>1</v>
      </c>
      <c r="G30" s="6">
        <f>COUNTIF('2019-MARCH-01'!$A$2:'2019-MARCH-01'!$A65,A30)</f>
        <v>0</v>
      </c>
      <c r="H30" s="6">
        <f>COUNTIF('2019-MARCH-02'!$A$2:'2019-MARCH-02'!$A55,A30)</f>
        <v>0</v>
      </c>
      <c r="I30" s="6">
        <f>COUNTIF('2019-MARCH-03'!$A$2:'2019-MARCH-03'!$A62,A30)</f>
        <v>0</v>
      </c>
      <c r="J30" s="6">
        <f>COUNTIF('2019-MARCH-03'!$A$2:'2019-MARCH-03'!$A62,A30)</f>
        <v>0</v>
      </c>
      <c r="K30" s="13">
        <f>COUNTIF('2019-MARCH-05'!$A$2:'2019-MARCH-05'!$A59,A30)</f>
        <v>0</v>
      </c>
      <c r="L30" s="6">
        <f>COUNTIF('2019-MARCH-16'!$A$2:'2019-MARCH-16'!$A57,A30)</f>
        <v>0</v>
      </c>
      <c r="M30" s="13">
        <f>COUNTIF('2019-MARCH-17'!$A$2:'2019-MARCH-17'!$A90,A30)</f>
        <v>0</v>
      </c>
      <c r="N30" s="13">
        <f>COUNTIF('2019-MARCH-18'!$A$2:'2019-MARCH-18'!$A90,A30)</f>
        <v>0</v>
      </c>
      <c r="O30" s="13">
        <f>COUNTIF('2019-MARCH-19'!$A$2:'2019-MARCH-19'!$A90,A30)</f>
        <v>0</v>
      </c>
      <c r="P30" s="13">
        <f>COUNTIF('2019-MARCH-20'!$A$2:'2019-MARCH-20'!$A93,A30)</f>
        <v>0</v>
      </c>
      <c r="Q30" s="13">
        <f>COUNTIF('2019-MARCH-21'!$A$2:'2019-MARCH-21'!$A92,A30)</f>
        <v>0</v>
      </c>
      <c r="R30" s="13">
        <f>COUNTIF('2019-MARCH-22'!$A$2:'2019-MARCH-22'!$A93,A30)</f>
        <v>0</v>
      </c>
      <c r="S30" s="13">
        <f>COUNTIF('2019-MARCH-23'!$A$2:'2019-MARCH-23'!$A92,A30)</f>
        <v>0</v>
      </c>
      <c r="T30" s="13">
        <f>COUNTIF('2019-MARCH-24'!$A$2:'2019-MARCH-24'!$A90,A30)</f>
        <v>0</v>
      </c>
      <c r="U30" s="13">
        <f>COUNTIF('2019-MARCH-25'!$A$2:'2019-MARCH-25'!$A89,A30)</f>
        <v>0</v>
      </c>
      <c r="V30" s="6"/>
      <c r="W30" s="6">
        <f t="shared" si="0"/>
        <v>0</v>
      </c>
      <c r="X30" s="6">
        <f t="shared" si="1"/>
        <v>-1</v>
      </c>
      <c r="Y30" s="1">
        <f t="shared" si="2"/>
        <v>8.3333333333333329E-2</v>
      </c>
    </row>
    <row r="31" spans="1:25" ht="17" x14ac:dyDescent="0.2">
      <c r="A31" s="1" t="s">
        <v>642</v>
      </c>
      <c r="B31" s="1">
        <v>1</v>
      </c>
      <c r="C31" s="1">
        <v>2640</v>
      </c>
      <c r="D31" s="1">
        <v>3</v>
      </c>
      <c r="E31" s="1">
        <v>300</v>
      </c>
      <c r="F31" s="1">
        <v>1</v>
      </c>
      <c r="G31" s="6">
        <f>COUNTIF('2019-MARCH-01'!$A$2:'2019-MARCH-01'!$A66,A31)</f>
        <v>0</v>
      </c>
      <c r="H31" s="6">
        <f>COUNTIF('2019-MARCH-02'!$A$2:'2019-MARCH-02'!$A56,A31)</f>
        <v>0</v>
      </c>
      <c r="I31" s="6">
        <f>COUNTIF('2019-MARCH-03'!$A$2:'2019-MARCH-03'!$A63,A31)</f>
        <v>0</v>
      </c>
      <c r="J31" s="6">
        <f>COUNTIF('2019-MARCH-03'!$A$2:'2019-MARCH-03'!$A63,A31)</f>
        <v>0</v>
      </c>
      <c r="K31" s="13">
        <f>COUNTIF('2019-MARCH-05'!$A$2:'2019-MARCH-05'!$A60,A31)</f>
        <v>0</v>
      </c>
      <c r="L31" s="6">
        <f>COUNTIF('2019-MARCH-16'!$A$2:'2019-MARCH-16'!$A58,A31)</f>
        <v>0</v>
      </c>
      <c r="M31" s="13">
        <f>COUNTIF('2019-MARCH-17'!$A$2:'2019-MARCH-17'!$A91,A31)</f>
        <v>0</v>
      </c>
      <c r="N31" s="13">
        <f>COUNTIF('2019-MARCH-18'!$A$2:'2019-MARCH-18'!$A91,A31)</f>
        <v>0</v>
      </c>
      <c r="O31" s="13">
        <f>COUNTIF('2019-MARCH-19'!$A$2:'2019-MARCH-19'!$A91,A31)</f>
        <v>0</v>
      </c>
      <c r="P31" s="13">
        <f>COUNTIF('2019-MARCH-20'!$A$2:'2019-MARCH-20'!$A94,A31)</f>
        <v>0</v>
      </c>
      <c r="Q31" s="13">
        <f>COUNTIF('2019-MARCH-21'!$A$2:'2019-MARCH-21'!$A93,A31)</f>
        <v>0</v>
      </c>
      <c r="R31" s="13">
        <f>COUNTIF('2019-MARCH-22'!$A$2:'2019-MARCH-22'!$A94,A31)</f>
        <v>0</v>
      </c>
      <c r="S31" s="13">
        <f>COUNTIF('2019-MARCH-23'!$A$2:'2019-MARCH-23'!$A93,A31)</f>
        <v>0</v>
      </c>
      <c r="T31" s="13">
        <f>COUNTIF('2019-MARCH-24'!$A$2:'2019-MARCH-24'!$A91,A31)</f>
        <v>0</v>
      </c>
      <c r="U31" s="13">
        <f>COUNTIF('2019-MARCH-25'!$A$2:'2019-MARCH-25'!$A90,A31)</f>
        <v>0</v>
      </c>
      <c r="V31" s="6"/>
      <c r="W31" s="6">
        <f t="shared" si="0"/>
        <v>0</v>
      </c>
      <c r="X31" s="6">
        <f t="shared" si="1"/>
        <v>-1</v>
      </c>
      <c r="Y31" s="1">
        <f t="shared" si="2"/>
        <v>0.73333333333333328</v>
      </c>
    </row>
    <row r="32" spans="1:25" ht="17" x14ac:dyDescent="0.2">
      <c r="A32" s="1" t="s">
        <v>643</v>
      </c>
      <c r="B32" s="1">
        <v>1</v>
      </c>
      <c r="C32" s="1">
        <v>2400</v>
      </c>
      <c r="D32" s="1">
        <v>3</v>
      </c>
      <c r="E32" s="1">
        <v>300</v>
      </c>
      <c r="F32" s="1">
        <v>1</v>
      </c>
      <c r="G32" s="6">
        <f>COUNTIF('2019-MARCH-01'!$A$2:'2019-MARCH-01'!$A67,A32)</f>
        <v>0</v>
      </c>
      <c r="H32" s="6">
        <f>COUNTIF('2019-MARCH-02'!$A$2:'2019-MARCH-02'!$A57,A32)</f>
        <v>0</v>
      </c>
      <c r="I32" s="6">
        <f>COUNTIF('2019-MARCH-03'!$A$2:'2019-MARCH-03'!$A64,A32)</f>
        <v>0</v>
      </c>
      <c r="J32" s="6">
        <f>COUNTIF('2019-MARCH-03'!$A$2:'2019-MARCH-03'!$A64,A32)</f>
        <v>0</v>
      </c>
      <c r="K32" s="13">
        <f>COUNTIF('2019-MARCH-05'!$A$2:'2019-MARCH-05'!$A61,A32)</f>
        <v>0</v>
      </c>
      <c r="L32" s="6">
        <f>COUNTIF('2019-MARCH-16'!$A$2:'2019-MARCH-16'!$A59,A32)</f>
        <v>0</v>
      </c>
      <c r="M32" s="13">
        <f>COUNTIF('2019-MARCH-17'!$A$2:'2019-MARCH-17'!$A92,A32)</f>
        <v>0</v>
      </c>
      <c r="N32" s="13">
        <f>COUNTIF('2019-MARCH-18'!$A$2:'2019-MARCH-18'!$A92,A32)</f>
        <v>0</v>
      </c>
      <c r="O32" s="13">
        <f>COUNTIF('2019-MARCH-19'!$A$2:'2019-MARCH-19'!$A92,A32)</f>
        <v>0</v>
      </c>
      <c r="P32" s="13">
        <f>COUNTIF('2019-MARCH-20'!$A$2:'2019-MARCH-20'!$A95,A32)</f>
        <v>0</v>
      </c>
      <c r="Q32" s="13">
        <f>COUNTIF('2019-MARCH-21'!$A$2:'2019-MARCH-21'!$A94,A32)</f>
        <v>0</v>
      </c>
      <c r="R32" s="13">
        <f>COUNTIF('2019-MARCH-22'!$A$2:'2019-MARCH-22'!$A95,A32)</f>
        <v>0</v>
      </c>
      <c r="S32" s="13">
        <f>COUNTIF('2019-MARCH-23'!$A$2:'2019-MARCH-23'!$A94,A32)</f>
        <v>0</v>
      </c>
      <c r="T32" s="13">
        <f>COUNTIF('2019-MARCH-24'!$A$2:'2019-MARCH-24'!$A92,A32)</f>
        <v>0</v>
      </c>
      <c r="U32" s="13">
        <f>COUNTIF('2019-MARCH-25'!$A$2:'2019-MARCH-25'!$A91,A32)</f>
        <v>0</v>
      </c>
      <c r="V32" s="6"/>
      <c r="W32" s="6">
        <f t="shared" si="0"/>
        <v>0</v>
      </c>
      <c r="X32" s="6">
        <f t="shared" si="1"/>
        <v>-1</v>
      </c>
      <c r="Y32" s="1">
        <f t="shared" si="2"/>
        <v>0.66666666666666663</v>
      </c>
    </row>
    <row r="33" spans="1:25" ht="17" x14ac:dyDescent="0.2">
      <c r="A33" s="1" t="s">
        <v>662</v>
      </c>
      <c r="B33" s="1">
        <v>1</v>
      </c>
      <c r="C33" s="1">
        <v>2640</v>
      </c>
      <c r="D33" s="1">
        <v>3</v>
      </c>
      <c r="E33" s="1">
        <v>300</v>
      </c>
      <c r="F33" s="1">
        <v>1</v>
      </c>
      <c r="G33" s="6">
        <f>COUNTIF('2019-MARCH-01'!$A$2:'2019-MARCH-01'!$A68,A33)</f>
        <v>1</v>
      </c>
      <c r="H33" s="6">
        <f>COUNTIF('2019-MARCH-02'!$A$2:'2019-MARCH-02'!$A58,A33)</f>
        <v>1</v>
      </c>
      <c r="I33" s="6">
        <f>COUNTIF('2019-MARCH-03'!$A$2:'2019-MARCH-03'!$A65,A33)</f>
        <v>1</v>
      </c>
      <c r="J33" s="6">
        <f>COUNTIF('2019-MARCH-03'!$A$2:'2019-MARCH-03'!$A65,A33)</f>
        <v>1</v>
      </c>
      <c r="K33" s="13">
        <f>COUNTIF('2019-MARCH-05'!$A$2:'2019-MARCH-05'!$A62,A33)</f>
        <v>1</v>
      </c>
      <c r="L33" s="6">
        <f>COUNTIF('2019-MARCH-16'!$A$2:'2019-MARCH-16'!$A60,A33)</f>
        <v>0</v>
      </c>
      <c r="M33" s="13">
        <f>COUNTIF('2019-MARCH-17'!$A$2:'2019-MARCH-17'!$A93,A33)</f>
        <v>0</v>
      </c>
      <c r="N33" s="13">
        <f>COUNTIF('2019-MARCH-18'!$A$2:'2019-MARCH-18'!$A93,A33)</f>
        <v>0</v>
      </c>
      <c r="O33" s="13">
        <f>COUNTIF('2019-MARCH-19'!$A$2:'2019-MARCH-19'!$A93,A33)</f>
        <v>0</v>
      </c>
      <c r="P33" s="13">
        <f>COUNTIF('2019-MARCH-20'!$A$2:'2019-MARCH-20'!$A96,A33)</f>
        <v>0</v>
      </c>
      <c r="Q33" s="13">
        <f>COUNTIF('2019-MARCH-21'!$A$2:'2019-MARCH-21'!$A95,A33)</f>
        <v>0</v>
      </c>
      <c r="R33" s="13">
        <f>COUNTIF('2019-MARCH-22'!$A$2:'2019-MARCH-22'!$A96,A33)</f>
        <v>0</v>
      </c>
      <c r="S33" s="13">
        <f>COUNTIF('2019-MARCH-23'!$A$2:'2019-MARCH-23'!$A95,A33)</f>
        <v>0</v>
      </c>
      <c r="T33" s="13">
        <f>COUNTIF('2019-MARCH-24'!$A$2:'2019-MARCH-24'!$A93,A33)</f>
        <v>0</v>
      </c>
      <c r="U33" s="13">
        <f>COUNTIF('2019-MARCH-25'!$A$2:'2019-MARCH-25'!$A92,A33)</f>
        <v>0</v>
      </c>
      <c r="V33" s="6"/>
      <c r="W33" s="6">
        <f t="shared" si="0"/>
        <v>5</v>
      </c>
      <c r="X33" s="6">
        <f t="shared" si="1"/>
        <v>4</v>
      </c>
      <c r="Y33" s="1">
        <f t="shared" si="2"/>
        <v>0.73333333333333328</v>
      </c>
    </row>
    <row r="34" spans="1:25" ht="17" x14ac:dyDescent="0.2">
      <c r="A34" s="1" t="s">
        <v>674</v>
      </c>
      <c r="B34" s="1">
        <v>1</v>
      </c>
      <c r="C34" s="1">
        <v>900</v>
      </c>
      <c r="D34" s="1">
        <v>2</v>
      </c>
      <c r="E34" s="1">
        <v>300</v>
      </c>
      <c r="F34" s="1">
        <v>1</v>
      </c>
      <c r="G34" s="6">
        <f>COUNTIF('2019-MARCH-01'!$A$2:'2019-MARCH-01'!$A69,A34)</f>
        <v>0</v>
      </c>
      <c r="H34" s="6">
        <f>COUNTIF('2019-MARCH-02'!$A$2:'2019-MARCH-02'!$A59,A34)</f>
        <v>0</v>
      </c>
      <c r="I34" s="6">
        <f>COUNTIF('2019-MARCH-03'!$A$2:'2019-MARCH-03'!$A66,A34)</f>
        <v>0</v>
      </c>
      <c r="J34" s="6">
        <f>COUNTIF('2019-MARCH-03'!$A$2:'2019-MARCH-03'!$A66,A34)</f>
        <v>0</v>
      </c>
      <c r="K34" s="13">
        <f>COUNTIF('2019-MARCH-05'!$A$2:'2019-MARCH-05'!$A63,A34)</f>
        <v>0</v>
      </c>
      <c r="L34" s="6">
        <f>COUNTIF('2019-MARCH-16'!$A$2:'2019-MARCH-16'!$A61,A34)</f>
        <v>0</v>
      </c>
      <c r="M34" s="13">
        <f>COUNTIF('2019-MARCH-17'!$A$2:'2019-MARCH-17'!$A94,A34)</f>
        <v>0</v>
      </c>
      <c r="N34" s="13">
        <f>COUNTIF('2019-MARCH-18'!$A$2:'2019-MARCH-18'!$A94,A34)</f>
        <v>0</v>
      </c>
      <c r="O34" s="13">
        <f>COUNTIF('2019-MARCH-19'!$A$2:'2019-MARCH-19'!$A94,A34)</f>
        <v>0</v>
      </c>
      <c r="P34" s="13">
        <f>COUNTIF('2019-MARCH-20'!$A$2:'2019-MARCH-20'!$A97,A34)</f>
        <v>0</v>
      </c>
      <c r="Q34" s="13">
        <f>COUNTIF('2019-MARCH-21'!$A$2:'2019-MARCH-21'!$A96,A34)</f>
        <v>0</v>
      </c>
      <c r="R34" s="13">
        <f>COUNTIF('2019-MARCH-22'!$A$2:'2019-MARCH-22'!$A97,A34)</f>
        <v>0</v>
      </c>
      <c r="S34" s="13">
        <f>COUNTIF('2019-MARCH-23'!$A$2:'2019-MARCH-23'!$A96,A34)</f>
        <v>0</v>
      </c>
      <c r="T34" s="13">
        <f>COUNTIF('2019-MARCH-24'!$A$2:'2019-MARCH-24'!$A94,A34)</f>
        <v>0</v>
      </c>
      <c r="U34" s="13">
        <f>COUNTIF('2019-MARCH-25'!$A$2:'2019-MARCH-25'!$A93,A34)</f>
        <v>0</v>
      </c>
      <c r="V34" s="6"/>
      <c r="W34" s="6">
        <f t="shared" si="0"/>
        <v>0</v>
      </c>
      <c r="X34" s="6">
        <f t="shared" si="1"/>
        <v>-1</v>
      </c>
      <c r="Y34" s="1">
        <f t="shared" si="2"/>
        <v>0.25</v>
      </c>
    </row>
    <row r="35" spans="1:25" ht="17" x14ac:dyDescent="0.2">
      <c r="A35" s="1" t="s">
        <v>675</v>
      </c>
      <c r="B35" s="1">
        <v>1</v>
      </c>
      <c r="C35" s="1">
        <v>600</v>
      </c>
      <c r="D35" s="1">
        <v>0</v>
      </c>
      <c r="E35" s="1">
        <v>300</v>
      </c>
      <c r="F35" s="1">
        <v>1</v>
      </c>
      <c r="G35" s="6">
        <f>COUNTIF('2019-MARCH-01'!$A$2:'2019-MARCH-01'!$A70,A35)</f>
        <v>0</v>
      </c>
      <c r="H35" s="6">
        <f>COUNTIF('2019-MARCH-02'!$A$2:'2019-MARCH-02'!$A60,A35)</f>
        <v>0</v>
      </c>
      <c r="I35" s="6">
        <f>COUNTIF('2019-MARCH-03'!$A$2:'2019-MARCH-03'!$A67,A35)</f>
        <v>1</v>
      </c>
      <c r="J35" s="6">
        <f>COUNTIF('2019-MARCH-03'!$A$2:'2019-MARCH-03'!$A67,A35)</f>
        <v>1</v>
      </c>
      <c r="K35" s="13">
        <f>COUNTIF('2019-MARCH-05'!$A$2:'2019-MARCH-05'!$A64,A35)</f>
        <v>0</v>
      </c>
      <c r="L35" s="6">
        <f>COUNTIF('2019-MARCH-16'!$A$2:'2019-MARCH-16'!$A62,A35)</f>
        <v>0</v>
      </c>
      <c r="M35" s="13">
        <f>COUNTIF('2019-MARCH-17'!$A$2:'2019-MARCH-17'!$A95,A35)</f>
        <v>0</v>
      </c>
      <c r="N35" s="13">
        <f>COUNTIF('2019-MARCH-18'!$A$2:'2019-MARCH-18'!$A95,A35)</f>
        <v>0</v>
      </c>
      <c r="O35" s="13">
        <f>COUNTIF('2019-MARCH-19'!$A$2:'2019-MARCH-19'!$A95,A35)</f>
        <v>0</v>
      </c>
      <c r="P35" s="13">
        <f>COUNTIF('2019-MARCH-20'!$A$2:'2019-MARCH-20'!$A98,A35)</f>
        <v>0</v>
      </c>
      <c r="Q35" s="13">
        <f>COUNTIF('2019-MARCH-21'!$A$2:'2019-MARCH-21'!$A97,A35)</f>
        <v>0</v>
      </c>
      <c r="R35" s="13">
        <f>COUNTIF('2019-MARCH-22'!$A$2:'2019-MARCH-22'!$A98,A35)</f>
        <v>0</v>
      </c>
      <c r="S35" s="13">
        <f>COUNTIF('2019-MARCH-23'!$A$2:'2019-MARCH-23'!$A97,A35)</f>
        <v>0</v>
      </c>
      <c r="T35" s="13">
        <f>COUNTIF('2019-MARCH-24'!$A$2:'2019-MARCH-24'!$A95,A35)</f>
        <v>0</v>
      </c>
      <c r="U35" s="13">
        <f>COUNTIF('2019-MARCH-25'!$A$2:'2019-MARCH-25'!$A94,A35)</f>
        <v>0</v>
      </c>
      <c r="V35" s="6"/>
      <c r="W35" s="6">
        <f t="shared" si="0"/>
        <v>2</v>
      </c>
      <c r="X35" s="6">
        <f t="shared" si="1"/>
        <v>1</v>
      </c>
      <c r="Y35" s="1">
        <f t="shared" si="2"/>
        <v>0.16666666666666666</v>
      </c>
    </row>
    <row r="36" spans="1:25" ht="17" x14ac:dyDescent="0.2">
      <c r="A36" s="1" t="s">
        <v>681</v>
      </c>
      <c r="B36" s="1">
        <v>1</v>
      </c>
      <c r="C36" s="1">
        <v>1200</v>
      </c>
      <c r="D36" s="1">
        <v>0</v>
      </c>
      <c r="E36" s="1">
        <v>300</v>
      </c>
      <c r="F36" s="1">
        <v>1</v>
      </c>
      <c r="G36" s="6">
        <f>COUNTIF('2019-MARCH-01'!$A$2:'2019-MARCH-01'!$A71,A36)</f>
        <v>0</v>
      </c>
      <c r="H36" s="6">
        <f>COUNTIF('2019-MARCH-02'!$A$2:'2019-MARCH-02'!$A61,A36)</f>
        <v>0</v>
      </c>
      <c r="I36" s="6">
        <f>COUNTIF('2019-MARCH-03'!$A$2:'2019-MARCH-03'!$A68,A36)</f>
        <v>0</v>
      </c>
      <c r="J36" s="6">
        <f>COUNTIF('2019-MARCH-03'!$A$2:'2019-MARCH-03'!$A68,A36)</f>
        <v>0</v>
      </c>
      <c r="K36" s="13">
        <f>COUNTIF('2019-MARCH-05'!$A$2:'2019-MARCH-05'!$A65,A36)</f>
        <v>0</v>
      </c>
      <c r="L36" s="6">
        <f>COUNTIF('2019-MARCH-16'!$A$2:'2019-MARCH-16'!$A63,A36)</f>
        <v>0</v>
      </c>
      <c r="M36" s="13">
        <f>COUNTIF('2019-MARCH-17'!$A$2:'2019-MARCH-17'!$A96,A36)</f>
        <v>0</v>
      </c>
      <c r="N36" s="13">
        <f>COUNTIF('2019-MARCH-18'!$A$2:'2019-MARCH-18'!$A96,A36)</f>
        <v>0</v>
      </c>
      <c r="O36" s="13">
        <f>COUNTIF('2019-MARCH-19'!$A$2:'2019-MARCH-19'!$A96,A36)</f>
        <v>0</v>
      </c>
      <c r="P36" s="13">
        <f>COUNTIF('2019-MARCH-20'!$A$2:'2019-MARCH-20'!$A99,A36)</f>
        <v>0</v>
      </c>
      <c r="Q36" s="13">
        <f>COUNTIF('2019-MARCH-21'!$A$2:'2019-MARCH-21'!$A98,A36)</f>
        <v>0</v>
      </c>
      <c r="R36" s="13">
        <f>COUNTIF('2019-MARCH-22'!$A$2:'2019-MARCH-22'!$A99,A36)</f>
        <v>0</v>
      </c>
      <c r="S36" s="13">
        <f>COUNTIF('2019-MARCH-23'!$A$2:'2019-MARCH-23'!$A98,A36)</f>
        <v>0</v>
      </c>
      <c r="T36" s="13">
        <f>COUNTIF('2019-MARCH-24'!$A$2:'2019-MARCH-24'!$A96,A36)</f>
        <v>0</v>
      </c>
      <c r="U36" s="13">
        <f>COUNTIF('2019-MARCH-25'!$A$2:'2019-MARCH-25'!$A95,A36)</f>
        <v>0</v>
      </c>
      <c r="V36" s="6"/>
      <c r="W36" s="6">
        <f t="shared" ref="W36:W38" si="3">SUM(G36:U36)</f>
        <v>0</v>
      </c>
      <c r="X36" s="6">
        <f t="shared" ref="X36:X38" si="4">W36-F36</f>
        <v>-1</v>
      </c>
      <c r="Y36" s="1">
        <f t="shared" ref="Y36:Y37" si="5">(C36*F36)/3600</f>
        <v>0.33333333333333331</v>
      </c>
    </row>
    <row r="37" spans="1:25" ht="17" x14ac:dyDescent="0.2">
      <c r="A37" s="1" t="s">
        <v>683</v>
      </c>
      <c r="B37" s="1">
        <v>1</v>
      </c>
      <c r="C37" s="1">
        <v>1800</v>
      </c>
      <c r="D37" s="1">
        <v>0</v>
      </c>
      <c r="E37" s="1">
        <v>300</v>
      </c>
      <c r="F37" s="1">
        <v>1</v>
      </c>
      <c r="G37" s="6">
        <f>COUNTIF('2019-MARCH-01'!$A$2:'2019-MARCH-01'!$A72,A37)</f>
        <v>0</v>
      </c>
      <c r="H37" s="6">
        <f>COUNTIF('2019-MARCH-02'!$A$2:'2019-MARCH-02'!$A62,A37)</f>
        <v>1</v>
      </c>
      <c r="I37" s="6">
        <f>COUNTIF('2019-MARCH-03'!$A$2:'2019-MARCH-03'!$A69,A37)</f>
        <v>0</v>
      </c>
      <c r="J37" s="6">
        <f>COUNTIF('2019-MARCH-03'!$A$2:'2019-MARCH-03'!$A69,A37)</f>
        <v>0</v>
      </c>
      <c r="K37" s="13">
        <f>COUNTIF('2019-MARCH-05'!$A$2:'2019-MARCH-05'!$A66,A37)</f>
        <v>0</v>
      </c>
      <c r="L37" s="6">
        <f>COUNTIF('2019-MARCH-16'!$A$2:'2019-MARCH-16'!$A64,A37)</f>
        <v>1</v>
      </c>
      <c r="M37" s="13">
        <f>COUNTIF('2019-MARCH-17'!$A$2:'2019-MARCH-17'!$A97,A37)</f>
        <v>1</v>
      </c>
      <c r="N37" s="13">
        <f>COUNTIF('2019-MARCH-18'!$A$2:'2019-MARCH-18'!$A97,A37)</f>
        <v>1</v>
      </c>
      <c r="O37" s="13">
        <f>COUNTIF('2019-MARCH-19'!$A$2:'2019-MARCH-19'!$A97,A37)</f>
        <v>1</v>
      </c>
      <c r="P37" s="13">
        <f>COUNTIF('2019-MARCH-20'!$A$2:'2019-MARCH-20'!$A100,A37)</f>
        <v>0</v>
      </c>
      <c r="Q37" s="13">
        <f>COUNTIF('2019-MARCH-21'!$A$2:'2019-MARCH-21'!$A99,A37)</f>
        <v>0</v>
      </c>
      <c r="R37" s="13">
        <f>COUNTIF('2019-MARCH-22'!$A$2:'2019-MARCH-22'!$A100,A37)</f>
        <v>0</v>
      </c>
      <c r="S37" s="13">
        <f>COUNTIF('2019-MARCH-23'!$A$2:'2019-MARCH-23'!$A99,A37)</f>
        <v>0</v>
      </c>
      <c r="T37" s="13">
        <f>COUNTIF('2019-MARCH-24'!$A$2:'2019-MARCH-24'!$A97,A37)</f>
        <v>0</v>
      </c>
      <c r="U37" s="13">
        <f>COUNTIF('2019-MARCH-25'!$A$2:'2019-MARCH-25'!$A96,A37)</f>
        <v>0</v>
      </c>
      <c r="V37" s="6"/>
      <c r="W37" s="6">
        <f t="shared" si="3"/>
        <v>5</v>
      </c>
      <c r="X37" s="6">
        <f t="shared" si="4"/>
        <v>4</v>
      </c>
      <c r="Y37" s="1">
        <f t="shared" si="5"/>
        <v>0.5</v>
      </c>
    </row>
    <row r="38" spans="1:25" ht="17" x14ac:dyDescent="0.2">
      <c r="A38" s="1" t="s">
        <v>692</v>
      </c>
      <c r="B38" s="1">
        <v>1</v>
      </c>
      <c r="C38" s="1">
        <v>1200</v>
      </c>
      <c r="D38" s="1">
        <v>0</v>
      </c>
      <c r="E38" s="1">
        <v>300</v>
      </c>
      <c r="F38" s="1">
        <v>1</v>
      </c>
      <c r="G38" s="6">
        <f>COUNTIF('2019-MARCH-01'!$A$2:'2019-MARCH-01'!$A73,A38)</f>
        <v>1</v>
      </c>
      <c r="H38" s="6">
        <f>COUNTIF('2019-MARCH-02'!$A$2:'2019-MARCH-02'!$A63,A38)</f>
        <v>0</v>
      </c>
      <c r="I38" s="6">
        <f>COUNTIF('2019-MARCH-03'!$A$2:'2019-MARCH-03'!$A70,A38)</f>
        <v>0</v>
      </c>
      <c r="J38" s="6">
        <f>COUNTIF('2019-MARCH-03'!$A$2:'2019-MARCH-03'!$A70,A38)</f>
        <v>0</v>
      </c>
      <c r="K38" s="13">
        <f>COUNTIF('2019-MARCH-05'!$A$2:'2019-MARCH-05'!$A67,A38)</f>
        <v>1</v>
      </c>
      <c r="L38" s="6">
        <f>COUNTIF('2019-MARCH-16'!$A$2:'2019-MARCH-16'!$A65,A38)</f>
        <v>1</v>
      </c>
      <c r="M38" s="13">
        <f>COUNTIF('2019-MARCH-17'!$A$2:'2019-MARCH-17'!$A98,A38)</f>
        <v>1</v>
      </c>
      <c r="N38" s="13">
        <f>COUNTIF('2019-MARCH-18'!$A$2:'2019-MARCH-18'!$A98,A38)</f>
        <v>1</v>
      </c>
      <c r="O38" s="13">
        <f>COUNTIF('2019-MARCH-19'!$A$2:'2019-MARCH-19'!$A98,A38)</f>
        <v>1</v>
      </c>
      <c r="P38" s="13">
        <f>COUNTIF('2019-MARCH-20'!$A$2:'2019-MARCH-20'!$A101,A38)</f>
        <v>0</v>
      </c>
      <c r="Q38" s="13">
        <f>COUNTIF('2019-MARCH-21'!$A$2:'2019-MARCH-21'!$A100,A38)</f>
        <v>0</v>
      </c>
      <c r="R38" s="13">
        <f>COUNTIF('2019-MARCH-22'!$A$2:'2019-MARCH-22'!$A101,A38)</f>
        <v>0</v>
      </c>
      <c r="S38" s="13">
        <f>COUNTIF('2019-MARCH-23'!$A$2:'2019-MARCH-23'!$A100,A38)</f>
        <v>0</v>
      </c>
      <c r="T38" s="13">
        <f>COUNTIF('2019-MARCH-24'!$A$2:'2019-MARCH-24'!$A98,A38)</f>
        <v>0</v>
      </c>
      <c r="U38" s="13">
        <f>COUNTIF('2019-MARCH-25'!$A$2:'2019-MARCH-25'!$A97,A38)</f>
        <v>0</v>
      </c>
      <c r="V38" s="6"/>
      <c r="W38" s="6">
        <f t="shared" si="3"/>
        <v>6</v>
      </c>
      <c r="X38" s="6">
        <f t="shared" si="4"/>
        <v>5</v>
      </c>
      <c r="Y38" s="1">
        <f t="shared" ref="Y38" si="6">(C38*F38)/3600</f>
        <v>0.33333333333333331</v>
      </c>
    </row>
    <row r="39" spans="1:25" ht="17" x14ac:dyDescent="0.2">
      <c r="A39" s="1" t="s">
        <v>709</v>
      </c>
      <c r="B39" s="1">
        <v>1</v>
      </c>
      <c r="C39" s="1">
        <v>1200</v>
      </c>
      <c r="D39" s="1">
        <v>0</v>
      </c>
      <c r="E39" s="1">
        <v>300</v>
      </c>
      <c r="F39" s="1">
        <v>1</v>
      </c>
      <c r="G39" s="6">
        <f>COUNTIF('2019-MARCH-01'!$A$2:'2019-MARCH-01'!$A74,A39)</f>
        <v>0</v>
      </c>
      <c r="H39" s="6">
        <f>COUNTIF('2019-MARCH-02'!$A$2:'2019-MARCH-02'!$A64,A39)</f>
        <v>0</v>
      </c>
      <c r="I39" s="6">
        <f>COUNTIF('2019-MARCH-03'!$A$2:'2019-MARCH-03'!$A71,A39)</f>
        <v>0</v>
      </c>
      <c r="J39" s="6">
        <f>COUNTIF('2019-MARCH-03'!$A$2:'2019-MARCH-03'!$A71,A39)</f>
        <v>0</v>
      </c>
      <c r="K39" s="13">
        <f>COUNTIF('2019-MARCH-05'!$A$2:'2019-MARCH-05'!$A68,A39)</f>
        <v>0</v>
      </c>
      <c r="L39" s="6">
        <f>COUNTIF('2019-MARCH-16'!$A$2:'2019-MARCH-16'!$A66,A39)</f>
        <v>1</v>
      </c>
      <c r="M39" s="13">
        <f>COUNTIF('2019-MARCH-17'!$A$2:'2019-MARCH-17'!$A99,A39)</f>
        <v>1</v>
      </c>
      <c r="N39" s="13">
        <f>COUNTIF('2019-MARCH-18'!$A$2:'2019-MARCH-18'!$A99,A39)</f>
        <v>1</v>
      </c>
      <c r="O39" s="13">
        <f>COUNTIF('2019-MARCH-19'!$A$2:'2019-MARCH-19'!$A99,A39)</f>
        <v>1</v>
      </c>
      <c r="P39" s="13">
        <f>COUNTIF('2019-MARCH-20'!$A$2:'2019-MARCH-20'!$A102,A39)</f>
        <v>0</v>
      </c>
      <c r="Q39" s="13">
        <f>COUNTIF('2019-MARCH-21'!$A$2:'2019-MARCH-21'!$A101,A39)</f>
        <v>0</v>
      </c>
      <c r="R39" s="13">
        <f>COUNTIF('2019-MARCH-22'!$A$2:'2019-MARCH-22'!$A102,A39)</f>
        <v>0</v>
      </c>
      <c r="S39" s="13">
        <f>COUNTIF('2019-MARCH-23'!$A$2:'2019-MARCH-23'!$A101,A39)</f>
        <v>0</v>
      </c>
      <c r="T39" s="13">
        <f>COUNTIF('2019-MARCH-24'!$A$2:'2019-MARCH-24'!$A99,A39)</f>
        <v>0</v>
      </c>
      <c r="U39" s="13">
        <f>COUNTIF('2019-MARCH-25'!$A$2:'2019-MARCH-25'!$A98,A39)</f>
        <v>0</v>
      </c>
      <c r="V39" s="6"/>
      <c r="W39" s="6">
        <f t="shared" ref="W39:W102" si="7">SUM(G39:U39)</f>
        <v>4</v>
      </c>
      <c r="X39" s="6">
        <f t="shared" ref="X39:X102" si="8">W39-F39</f>
        <v>3</v>
      </c>
      <c r="Y39" s="1">
        <f t="shared" ref="Y39:Y102" si="9">(C39*F39)/3600</f>
        <v>0.33333333333333331</v>
      </c>
    </row>
    <row r="40" spans="1:25" ht="17" x14ac:dyDescent="0.2">
      <c r="A40" s="1" t="s">
        <v>710</v>
      </c>
      <c r="B40" s="1">
        <v>1</v>
      </c>
      <c r="C40" s="1">
        <v>1800</v>
      </c>
      <c r="D40" s="1">
        <v>0</v>
      </c>
      <c r="E40" s="1">
        <v>300</v>
      </c>
      <c r="F40" s="1">
        <v>1</v>
      </c>
      <c r="G40" s="6">
        <f>COUNTIF('2019-MARCH-01'!$A$2:'2019-MARCH-01'!$A75,A40)</f>
        <v>0</v>
      </c>
      <c r="H40" s="6">
        <f>COUNTIF('2019-MARCH-02'!$A$2:'2019-MARCH-02'!$A65,A40)</f>
        <v>0</v>
      </c>
      <c r="I40" s="6">
        <f>COUNTIF('2019-MARCH-03'!$A$2:'2019-MARCH-03'!$A72,A40)</f>
        <v>0</v>
      </c>
      <c r="J40" s="6">
        <f>COUNTIF('2019-MARCH-03'!$A$2:'2019-MARCH-03'!$A72,A40)</f>
        <v>0</v>
      </c>
      <c r="K40" s="13">
        <f>COUNTIF('2019-MARCH-05'!$A$2:'2019-MARCH-05'!$A69,A40)</f>
        <v>0</v>
      </c>
      <c r="L40" s="6">
        <f>COUNTIF('2019-MARCH-16'!$A$2:'2019-MARCH-16'!$A67,A40)</f>
        <v>0</v>
      </c>
      <c r="M40" s="13">
        <f>COUNTIF('2019-MARCH-17'!$A$2:'2019-MARCH-17'!$A100,A40)</f>
        <v>0</v>
      </c>
      <c r="N40" s="13">
        <f>COUNTIF('2019-MARCH-18'!$A$2:'2019-MARCH-18'!$A100,A40)</f>
        <v>0</v>
      </c>
      <c r="O40" s="13">
        <f>COUNTIF('2019-MARCH-19'!$A$2:'2019-MARCH-19'!$A100,A40)</f>
        <v>0</v>
      </c>
      <c r="P40" s="13">
        <f>COUNTIF('2019-MARCH-20'!$A$2:'2019-MARCH-20'!$A103,A40)</f>
        <v>0</v>
      </c>
      <c r="Q40" s="13">
        <f>COUNTIF('2019-MARCH-21'!$A$2:'2019-MARCH-21'!$A102,A40)</f>
        <v>0</v>
      </c>
      <c r="R40" s="13">
        <f>COUNTIF('2019-MARCH-22'!$A$2:'2019-MARCH-22'!$A103,A40)</f>
        <v>0</v>
      </c>
      <c r="S40" s="13">
        <f>COUNTIF('2019-MARCH-23'!$A$2:'2019-MARCH-23'!$A102,A40)</f>
        <v>0</v>
      </c>
      <c r="T40" s="13">
        <f>COUNTIF('2019-MARCH-24'!$A$2:'2019-MARCH-24'!$A100,A40)</f>
        <v>0</v>
      </c>
      <c r="U40" s="13">
        <f>COUNTIF('2019-MARCH-25'!$A$2:'2019-MARCH-25'!$A99,A40)</f>
        <v>0</v>
      </c>
      <c r="V40" s="6"/>
      <c r="W40" s="6">
        <f t="shared" si="7"/>
        <v>0</v>
      </c>
      <c r="X40" s="6">
        <f t="shared" si="8"/>
        <v>-1</v>
      </c>
      <c r="Y40" s="1">
        <f t="shared" si="9"/>
        <v>0.5</v>
      </c>
    </row>
    <row r="41" spans="1:25" ht="17" x14ac:dyDescent="0.2">
      <c r="A41" s="1" t="s">
        <v>566</v>
      </c>
      <c r="B41" s="1">
        <v>51</v>
      </c>
      <c r="C41" s="1">
        <v>900</v>
      </c>
      <c r="D41" s="1">
        <v>83</v>
      </c>
      <c r="E41" s="1">
        <v>200</v>
      </c>
      <c r="F41" s="1">
        <v>1</v>
      </c>
      <c r="G41" s="6">
        <f>COUNTIF('2019-MARCH-01'!$A$2:'2019-MARCH-01'!$A76,A41)</f>
        <v>0</v>
      </c>
      <c r="H41" s="6">
        <f>COUNTIF('2019-MARCH-02'!$A$2:'2019-MARCH-02'!$A66,A41)</f>
        <v>0</v>
      </c>
      <c r="I41" s="6">
        <f>COUNTIF('2019-MARCH-03'!$A$2:'2019-MARCH-03'!$A73,A41)</f>
        <v>0</v>
      </c>
      <c r="J41" s="6">
        <f>COUNTIF('2019-MARCH-03'!$A$2:'2019-MARCH-03'!$A73,A41)</f>
        <v>0</v>
      </c>
      <c r="K41" s="13">
        <f>COUNTIF('2019-MARCH-05'!$A$2:'2019-MARCH-05'!$A70,A41)</f>
        <v>0</v>
      </c>
      <c r="L41" s="6">
        <f>COUNTIF('2019-MARCH-16'!$A$2:'2019-MARCH-16'!$A68,A41)</f>
        <v>0</v>
      </c>
      <c r="M41" s="13">
        <f>COUNTIF('2019-MARCH-17'!$A$2:'2019-MARCH-17'!$A101,A41)</f>
        <v>0</v>
      </c>
      <c r="N41" s="13">
        <f>COUNTIF('2019-MARCH-18'!$A$2:'2019-MARCH-18'!$A101,A41)</f>
        <v>0</v>
      </c>
      <c r="O41" s="13">
        <f>COUNTIF('2019-MARCH-19'!$A$2:'2019-MARCH-19'!$A101,A41)</f>
        <v>0</v>
      </c>
      <c r="P41" s="13">
        <f>COUNTIF('2019-MARCH-20'!$A$2:'2019-MARCH-20'!$A104,A41)</f>
        <v>0</v>
      </c>
      <c r="Q41" s="13">
        <f>COUNTIF('2019-MARCH-21'!$A$2:'2019-MARCH-21'!$A103,A41)</f>
        <v>0</v>
      </c>
      <c r="R41" s="13">
        <f>COUNTIF('2019-MARCH-22'!$A$2:'2019-MARCH-22'!$A104,A41)</f>
        <v>0</v>
      </c>
      <c r="S41" s="13">
        <f>COUNTIF('2019-MARCH-23'!$A$2:'2019-MARCH-23'!$A103,A41)</f>
        <v>0</v>
      </c>
      <c r="T41" s="13">
        <f>COUNTIF('2019-MARCH-24'!$A$2:'2019-MARCH-24'!$A101,A41)</f>
        <v>0</v>
      </c>
      <c r="U41" s="13">
        <f>COUNTIF('2019-MARCH-25'!$A$2:'2019-MARCH-25'!$A100,A41)</f>
        <v>0</v>
      </c>
      <c r="V41" s="6"/>
      <c r="W41" s="6">
        <f t="shared" si="7"/>
        <v>0</v>
      </c>
      <c r="X41" s="6">
        <f t="shared" si="8"/>
        <v>-1</v>
      </c>
      <c r="Y41" s="1">
        <f t="shared" si="9"/>
        <v>0.25</v>
      </c>
    </row>
    <row r="42" spans="1:25" ht="17" x14ac:dyDescent="0.2">
      <c r="A42" s="1" t="s">
        <v>567</v>
      </c>
      <c r="B42" s="1">
        <v>1</v>
      </c>
      <c r="C42" s="1">
        <v>900</v>
      </c>
      <c r="D42" s="1">
        <v>3</v>
      </c>
      <c r="E42" s="1">
        <v>200</v>
      </c>
      <c r="F42" s="1">
        <v>1</v>
      </c>
      <c r="G42" s="6">
        <f>COUNTIF('2019-MARCH-01'!$A$2:'2019-MARCH-01'!$A77,A42)</f>
        <v>0</v>
      </c>
      <c r="H42" s="6">
        <f>COUNTIF('2019-MARCH-02'!$A$2:'2019-MARCH-02'!$A67,A42)</f>
        <v>0</v>
      </c>
      <c r="I42" s="6">
        <f>COUNTIF('2019-MARCH-03'!$A$2:'2019-MARCH-03'!$A74,A42)</f>
        <v>0</v>
      </c>
      <c r="J42" s="6">
        <f>COUNTIF('2019-MARCH-03'!$A$2:'2019-MARCH-03'!$A74,A42)</f>
        <v>0</v>
      </c>
      <c r="K42" s="13">
        <f>COUNTIF('2019-MARCH-05'!$A$2:'2019-MARCH-05'!$A71,A42)</f>
        <v>0</v>
      </c>
      <c r="L42" s="6">
        <f>COUNTIF('2019-MARCH-16'!$A$2:'2019-MARCH-16'!$A69,A42)</f>
        <v>0</v>
      </c>
      <c r="M42" s="13">
        <f>COUNTIF('2019-MARCH-17'!$A$2:'2019-MARCH-17'!$A102,A42)</f>
        <v>0</v>
      </c>
      <c r="N42" s="13">
        <f>COUNTIF('2019-MARCH-18'!$A$2:'2019-MARCH-18'!$A102,A42)</f>
        <v>0</v>
      </c>
      <c r="O42" s="13">
        <f>COUNTIF('2019-MARCH-19'!$A$2:'2019-MARCH-19'!$A102,A42)</f>
        <v>0</v>
      </c>
      <c r="P42" s="13">
        <f>COUNTIF('2019-MARCH-20'!$A$2:'2019-MARCH-20'!$A105,A42)</f>
        <v>0</v>
      </c>
      <c r="Q42" s="13">
        <f>COUNTIF('2019-MARCH-21'!$A$2:'2019-MARCH-21'!$A104,A42)</f>
        <v>0</v>
      </c>
      <c r="R42" s="13">
        <f>COUNTIF('2019-MARCH-22'!$A$2:'2019-MARCH-22'!$A105,A42)</f>
        <v>0</v>
      </c>
      <c r="S42" s="13">
        <f>COUNTIF('2019-MARCH-23'!$A$2:'2019-MARCH-23'!$A104,A42)</f>
        <v>0</v>
      </c>
      <c r="T42" s="13">
        <f>COUNTIF('2019-MARCH-24'!$A$2:'2019-MARCH-24'!$A102,A42)</f>
        <v>0</v>
      </c>
      <c r="U42" s="13">
        <f>COUNTIF('2019-MARCH-25'!$A$2:'2019-MARCH-25'!$A101,A42)</f>
        <v>0</v>
      </c>
      <c r="V42" s="6"/>
      <c r="W42" s="6">
        <f t="shared" si="7"/>
        <v>0</v>
      </c>
      <c r="X42" s="6">
        <f t="shared" si="8"/>
        <v>-1</v>
      </c>
      <c r="Y42" s="1">
        <f t="shared" si="9"/>
        <v>0.25</v>
      </c>
    </row>
    <row r="43" spans="1:25" ht="17" x14ac:dyDescent="0.2">
      <c r="A43" s="1" t="s">
        <v>603</v>
      </c>
      <c r="B43" s="1">
        <v>20</v>
      </c>
      <c r="C43" s="1">
        <v>900</v>
      </c>
      <c r="D43" s="1">
        <v>32</v>
      </c>
      <c r="E43" s="1">
        <v>200</v>
      </c>
      <c r="F43" s="1">
        <v>1</v>
      </c>
      <c r="G43" s="6">
        <f>COUNTIF('2019-MARCH-01'!$A$2:'2019-MARCH-01'!$A78,A43)</f>
        <v>0</v>
      </c>
      <c r="H43" s="6">
        <f>COUNTIF('2019-MARCH-02'!$A$2:'2019-MARCH-02'!$A68,A43)</f>
        <v>0</v>
      </c>
      <c r="I43" s="6">
        <f>COUNTIF('2019-MARCH-03'!$A$2:'2019-MARCH-03'!$A75,A43)</f>
        <v>0</v>
      </c>
      <c r="J43" s="6">
        <f>COUNTIF('2019-MARCH-03'!$A$2:'2019-MARCH-03'!$A75,A43)</f>
        <v>0</v>
      </c>
      <c r="K43" s="13">
        <f>COUNTIF('2019-MARCH-05'!$A$2:'2019-MARCH-05'!$A72,A43)</f>
        <v>0</v>
      </c>
      <c r="L43" s="6">
        <f>COUNTIF('2019-MARCH-16'!$A$2:'2019-MARCH-16'!$A70,A43)</f>
        <v>0</v>
      </c>
      <c r="M43" s="13">
        <f>COUNTIF('2019-MARCH-17'!$A$2:'2019-MARCH-17'!$A103,A43)</f>
        <v>0</v>
      </c>
      <c r="N43" s="13">
        <f>COUNTIF('2019-MARCH-18'!$A$2:'2019-MARCH-18'!$A103,A43)</f>
        <v>0</v>
      </c>
      <c r="O43" s="13">
        <f>COUNTIF('2019-MARCH-19'!$A$2:'2019-MARCH-19'!$A103,A43)</f>
        <v>0</v>
      </c>
      <c r="P43" s="13">
        <f>COUNTIF('2019-MARCH-20'!$A$2:'2019-MARCH-20'!$A106,A43)</f>
        <v>0</v>
      </c>
      <c r="Q43" s="13">
        <f>COUNTIF('2019-MARCH-21'!$A$2:'2019-MARCH-21'!$A105,A43)</f>
        <v>0</v>
      </c>
      <c r="R43" s="13">
        <f>COUNTIF('2019-MARCH-22'!$A$2:'2019-MARCH-22'!$A106,A43)</f>
        <v>0</v>
      </c>
      <c r="S43" s="13">
        <f>COUNTIF('2019-MARCH-23'!$A$2:'2019-MARCH-23'!$A105,A43)</f>
        <v>0</v>
      </c>
      <c r="T43" s="13">
        <f>COUNTIF('2019-MARCH-24'!$A$2:'2019-MARCH-24'!$A103,A43)</f>
        <v>0</v>
      </c>
      <c r="U43" s="13">
        <f>COUNTIF('2019-MARCH-25'!$A$2:'2019-MARCH-25'!$A102,A43)</f>
        <v>0</v>
      </c>
      <c r="V43" s="6"/>
      <c r="W43" s="6">
        <f t="shared" si="7"/>
        <v>0</v>
      </c>
      <c r="X43" s="6">
        <f t="shared" si="8"/>
        <v>-1</v>
      </c>
      <c r="Y43" s="1">
        <f t="shared" si="9"/>
        <v>0.25</v>
      </c>
    </row>
    <row r="44" spans="1:25" ht="17" x14ac:dyDescent="0.2">
      <c r="A44" s="1" t="s">
        <v>604</v>
      </c>
      <c r="B44" s="1">
        <v>16</v>
      </c>
      <c r="C44" s="1">
        <v>900</v>
      </c>
      <c r="D44" s="1">
        <v>26</v>
      </c>
      <c r="E44" s="1">
        <v>200</v>
      </c>
      <c r="F44" s="1">
        <v>1</v>
      </c>
      <c r="G44" s="6">
        <f>COUNTIF('2019-MARCH-01'!$A$2:'2019-MARCH-01'!$A79,A44)</f>
        <v>0</v>
      </c>
      <c r="H44" s="6">
        <f>COUNTIF('2019-MARCH-02'!$A$2:'2019-MARCH-02'!$A69,A44)</f>
        <v>0</v>
      </c>
      <c r="I44" s="6">
        <f>COUNTIF('2019-MARCH-03'!$A$2:'2019-MARCH-03'!$A76,A44)</f>
        <v>0</v>
      </c>
      <c r="J44" s="6">
        <f>COUNTIF('2019-MARCH-03'!$A$2:'2019-MARCH-03'!$A76,A44)</f>
        <v>0</v>
      </c>
      <c r="K44" s="13">
        <f>COUNTIF('2019-MARCH-05'!$A$2:'2019-MARCH-05'!$A73,A44)</f>
        <v>0</v>
      </c>
      <c r="L44" s="6">
        <f>COUNTIF('2019-MARCH-16'!$A$2:'2019-MARCH-16'!$A71,A44)</f>
        <v>0</v>
      </c>
      <c r="M44" s="13">
        <f>COUNTIF('2019-MARCH-17'!$A$2:'2019-MARCH-17'!$A104,A44)</f>
        <v>0</v>
      </c>
      <c r="N44" s="13">
        <f>COUNTIF('2019-MARCH-18'!$A$2:'2019-MARCH-18'!$A104,A44)</f>
        <v>0</v>
      </c>
      <c r="O44" s="13">
        <f>COUNTIF('2019-MARCH-19'!$A$2:'2019-MARCH-19'!$A104,A44)</f>
        <v>0</v>
      </c>
      <c r="P44" s="13">
        <f>COUNTIF('2019-MARCH-20'!$A$2:'2019-MARCH-20'!$A107,A44)</f>
        <v>0</v>
      </c>
      <c r="Q44" s="13">
        <f>COUNTIF('2019-MARCH-21'!$A$2:'2019-MARCH-21'!$A106,A44)</f>
        <v>0</v>
      </c>
      <c r="R44" s="13">
        <f>COUNTIF('2019-MARCH-22'!$A$2:'2019-MARCH-22'!$A107,A44)</f>
        <v>0</v>
      </c>
      <c r="S44" s="13">
        <f>COUNTIF('2019-MARCH-23'!$A$2:'2019-MARCH-23'!$A106,A44)</f>
        <v>0</v>
      </c>
      <c r="T44" s="13">
        <f>COUNTIF('2019-MARCH-24'!$A$2:'2019-MARCH-24'!$A104,A44)</f>
        <v>0</v>
      </c>
      <c r="U44" s="13">
        <f>COUNTIF('2019-MARCH-25'!$A$2:'2019-MARCH-25'!$A103,A44)</f>
        <v>0</v>
      </c>
      <c r="V44" s="6"/>
      <c r="W44" s="6">
        <f t="shared" si="7"/>
        <v>0</v>
      </c>
      <c r="X44" s="6">
        <f t="shared" si="8"/>
        <v>-1</v>
      </c>
      <c r="Y44" s="1">
        <f t="shared" si="9"/>
        <v>0.25</v>
      </c>
    </row>
    <row r="45" spans="1:25" ht="17" x14ac:dyDescent="0.2">
      <c r="A45" s="1" t="s">
        <v>605</v>
      </c>
      <c r="B45" s="1">
        <v>16</v>
      </c>
      <c r="C45" s="1">
        <v>900</v>
      </c>
      <c r="D45" s="1">
        <v>26</v>
      </c>
      <c r="E45" s="1">
        <v>200</v>
      </c>
      <c r="F45" s="1">
        <v>1</v>
      </c>
      <c r="G45" s="6">
        <f>COUNTIF('2019-MARCH-01'!$A$2:'2019-MARCH-01'!$A80,A45)</f>
        <v>0</v>
      </c>
      <c r="H45" s="6">
        <f>COUNTIF('2019-MARCH-02'!$A$2:'2019-MARCH-02'!$A70,A45)</f>
        <v>0</v>
      </c>
      <c r="I45" s="6">
        <f>COUNTIF('2019-MARCH-03'!$A$2:'2019-MARCH-03'!$A77,A45)</f>
        <v>0</v>
      </c>
      <c r="J45" s="6">
        <f>COUNTIF('2019-MARCH-03'!$A$2:'2019-MARCH-03'!$A77,A45)</f>
        <v>0</v>
      </c>
      <c r="K45" s="13">
        <f>COUNTIF('2019-MARCH-05'!$A$2:'2019-MARCH-05'!$A74,A45)</f>
        <v>0</v>
      </c>
      <c r="L45" s="6">
        <f>COUNTIF('2019-MARCH-16'!$A$2:'2019-MARCH-16'!$A72,A45)</f>
        <v>0</v>
      </c>
      <c r="M45" s="13">
        <f>COUNTIF('2019-MARCH-17'!$A$2:'2019-MARCH-17'!$A105,A45)</f>
        <v>0</v>
      </c>
      <c r="N45" s="13">
        <f>COUNTIF('2019-MARCH-18'!$A$2:'2019-MARCH-18'!$A105,A45)</f>
        <v>0</v>
      </c>
      <c r="O45" s="13">
        <f>COUNTIF('2019-MARCH-19'!$A$2:'2019-MARCH-19'!$A105,A45)</f>
        <v>0</v>
      </c>
      <c r="P45" s="13">
        <f>COUNTIF('2019-MARCH-20'!$A$2:'2019-MARCH-20'!$A108,A45)</f>
        <v>0</v>
      </c>
      <c r="Q45" s="13">
        <f>COUNTIF('2019-MARCH-21'!$A$2:'2019-MARCH-21'!$A107,A45)</f>
        <v>0</v>
      </c>
      <c r="R45" s="13">
        <f>COUNTIF('2019-MARCH-22'!$A$2:'2019-MARCH-22'!$A108,A45)</f>
        <v>0</v>
      </c>
      <c r="S45" s="13">
        <f>COUNTIF('2019-MARCH-23'!$A$2:'2019-MARCH-23'!$A107,A45)</f>
        <v>0</v>
      </c>
      <c r="T45" s="13">
        <f>COUNTIF('2019-MARCH-24'!$A$2:'2019-MARCH-24'!$A105,A45)</f>
        <v>0</v>
      </c>
      <c r="U45" s="13">
        <f>COUNTIF('2019-MARCH-25'!$A$2:'2019-MARCH-25'!$A104,A45)</f>
        <v>0</v>
      </c>
      <c r="V45" s="6"/>
      <c r="W45" s="6">
        <f t="shared" si="7"/>
        <v>0</v>
      </c>
      <c r="X45" s="6">
        <f t="shared" si="8"/>
        <v>-1</v>
      </c>
      <c r="Y45" s="1">
        <f t="shared" si="9"/>
        <v>0.25</v>
      </c>
    </row>
    <row r="46" spans="1:25" ht="17" x14ac:dyDescent="0.2">
      <c r="A46" s="1" t="s">
        <v>606</v>
      </c>
      <c r="B46" s="1">
        <v>33</v>
      </c>
      <c r="C46" s="1">
        <v>600</v>
      </c>
      <c r="D46" s="1">
        <v>36</v>
      </c>
      <c r="E46" s="1">
        <v>200</v>
      </c>
      <c r="F46" s="1">
        <v>1</v>
      </c>
      <c r="G46" s="6">
        <f>COUNTIF('2019-MARCH-01'!$A$2:'2019-MARCH-01'!$A81,A46)</f>
        <v>0</v>
      </c>
      <c r="H46" s="6">
        <f>COUNTIF('2019-MARCH-02'!$A$2:'2019-MARCH-02'!$A71,A46)</f>
        <v>0</v>
      </c>
      <c r="I46" s="6">
        <f>COUNTIF('2019-MARCH-03'!$A$2:'2019-MARCH-03'!$A78,A46)</f>
        <v>0</v>
      </c>
      <c r="J46" s="6">
        <f>COUNTIF('2019-MARCH-03'!$A$2:'2019-MARCH-03'!$A78,A46)</f>
        <v>0</v>
      </c>
      <c r="K46" s="13">
        <f>COUNTIF('2019-MARCH-05'!$A$2:'2019-MARCH-05'!$A75,A46)</f>
        <v>0</v>
      </c>
      <c r="L46" s="6">
        <f>COUNTIF('2019-MARCH-16'!$A$2:'2019-MARCH-16'!$A73,A46)</f>
        <v>0</v>
      </c>
      <c r="M46" s="13">
        <f>COUNTIF('2019-MARCH-17'!$A$2:'2019-MARCH-17'!$A106,A46)</f>
        <v>0</v>
      </c>
      <c r="N46" s="13">
        <f>COUNTIF('2019-MARCH-18'!$A$2:'2019-MARCH-18'!$A106,A46)</f>
        <v>0</v>
      </c>
      <c r="O46" s="13">
        <f>COUNTIF('2019-MARCH-19'!$A$2:'2019-MARCH-19'!$A106,A46)</f>
        <v>0</v>
      </c>
      <c r="P46" s="13">
        <f>COUNTIF('2019-MARCH-20'!$A$2:'2019-MARCH-20'!$A109,A46)</f>
        <v>0</v>
      </c>
      <c r="Q46" s="13">
        <f>COUNTIF('2019-MARCH-21'!$A$2:'2019-MARCH-21'!$A108,A46)</f>
        <v>0</v>
      </c>
      <c r="R46" s="13">
        <f>COUNTIF('2019-MARCH-22'!$A$2:'2019-MARCH-22'!$A109,A46)</f>
        <v>0</v>
      </c>
      <c r="S46" s="13">
        <f>COUNTIF('2019-MARCH-23'!$A$2:'2019-MARCH-23'!$A108,A46)</f>
        <v>0</v>
      </c>
      <c r="T46" s="13">
        <f>COUNTIF('2019-MARCH-24'!$A$2:'2019-MARCH-24'!$A106,A46)</f>
        <v>0</v>
      </c>
      <c r="U46" s="13">
        <f>COUNTIF('2019-MARCH-25'!$A$2:'2019-MARCH-25'!$A105,A46)</f>
        <v>0</v>
      </c>
      <c r="V46" s="6"/>
      <c r="W46" s="6">
        <f t="shared" si="7"/>
        <v>0</v>
      </c>
      <c r="X46" s="6">
        <f t="shared" si="8"/>
        <v>-1</v>
      </c>
      <c r="Y46" s="1">
        <f t="shared" si="9"/>
        <v>0.16666666666666666</v>
      </c>
    </row>
    <row r="47" spans="1:25" ht="17" x14ac:dyDescent="0.2">
      <c r="A47" s="1" t="s">
        <v>607</v>
      </c>
      <c r="B47" s="1">
        <v>1</v>
      </c>
      <c r="C47" s="1">
        <v>600</v>
      </c>
      <c r="D47" s="1">
        <v>2</v>
      </c>
      <c r="E47" s="1">
        <v>200</v>
      </c>
      <c r="F47" s="1">
        <v>1</v>
      </c>
      <c r="G47" s="6">
        <f>COUNTIF('2019-MARCH-01'!$A$2:'2019-MARCH-01'!$A82,A47)</f>
        <v>0</v>
      </c>
      <c r="H47" s="6">
        <f>COUNTIF('2019-MARCH-02'!$A$2:'2019-MARCH-02'!$A72,A47)</f>
        <v>0</v>
      </c>
      <c r="I47" s="6">
        <f>COUNTIF('2019-MARCH-03'!$A$2:'2019-MARCH-03'!$A79,A47)</f>
        <v>0</v>
      </c>
      <c r="J47" s="6">
        <f>COUNTIF('2019-MARCH-03'!$A$2:'2019-MARCH-03'!$A79,A47)</f>
        <v>0</v>
      </c>
      <c r="K47" s="13">
        <f>COUNTIF('2019-MARCH-05'!$A$2:'2019-MARCH-05'!$A76,A47)</f>
        <v>0</v>
      </c>
      <c r="L47" s="6">
        <f>COUNTIF('2019-MARCH-16'!$A$2:'2019-MARCH-16'!$A74,A47)</f>
        <v>0</v>
      </c>
      <c r="M47" s="13">
        <f>COUNTIF('2019-MARCH-17'!$A$2:'2019-MARCH-17'!$A107,A47)</f>
        <v>0</v>
      </c>
      <c r="N47" s="13">
        <f>COUNTIF('2019-MARCH-18'!$A$2:'2019-MARCH-18'!$A107,A47)</f>
        <v>0</v>
      </c>
      <c r="O47" s="13">
        <f>COUNTIF('2019-MARCH-19'!$A$2:'2019-MARCH-19'!$A107,A47)</f>
        <v>0</v>
      </c>
      <c r="P47" s="13">
        <f>COUNTIF('2019-MARCH-20'!$A$2:'2019-MARCH-20'!$A110,A47)</f>
        <v>0</v>
      </c>
      <c r="Q47" s="13">
        <f>COUNTIF('2019-MARCH-21'!$A$2:'2019-MARCH-21'!$A109,A47)</f>
        <v>0</v>
      </c>
      <c r="R47" s="13">
        <f>COUNTIF('2019-MARCH-22'!$A$2:'2019-MARCH-22'!$A110,A47)</f>
        <v>0</v>
      </c>
      <c r="S47" s="13">
        <f>COUNTIF('2019-MARCH-23'!$A$2:'2019-MARCH-23'!$A109,A47)</f>
        <v>0</v>
      </c>
      <c r="T47" s="13">
        <f>COUNTIF('2019-MARCH-24'!$A$2:'2019-MARCH-24'!$A107,A47)</f>
        <v>0</v>
      </c>
      <c r="U47" s="13">
        <f>COUNTIF('2019-MARCH-25'!$A$2:'2019-MARCH-25'!$A106,A47)</f>
        <v>0</v>
      </c>
      <c r="V47" s="6"/>
      <c r="W47" s="6">
        <f t="shared" si="7"/>
        <v>0</v>
      </c>
      <c r="X47" s="6">
        <f t="shared" si="8"/>
        <v>-1</v>
      </c>
      <c r="Y47" s="1">
        <f t="shared" si="9"/>
        <v>0.16666666666666666</v>
      </c>
    </row>
    <row r="48" spans="1:25" ht="17" x14ac:dyDescent="0.2">
      <c r="A48" s="1" t="s">
        <v>608</v>
      </c>
      <c r="B48" s="1">
        <v>19</v>
      </c>
      <c r="C48" s="1">
        <v>900</v>
      </c>
      <c r="D48" s="1">
        <v>31</v>
      </c>
      <c r="E48" s="1">
        <v>200</v>
      </c>
      <c r="F48" s="1">
        <v>1</v>
      </c>
      <c r="G48" s="6">
        <f>COUNTIF('2019-MARCH-01'!$A$2:'2019-MARCH-01'!$A83,A48)</f>
        <v>0</v>
      </c>
      <c r="H48" s="6">
        <f>COUNTIF('2019-MARCH-02'!$A$2:'2019-MARCH-02'!$A73,A48)</f>
        <v>0</v>
      </c>
      <c r="I48" s="6">
        <f>COUNTIF('2019-MARCH-03'!$A$2:'2019-MARCH-03'!$A80,A48)</f>
        <v>0</v>
      </c>
      <c r="J48" s="6">
        <f>COUNTIF('2019-MARCH-03'!$A$2:'2019-MARCH-03'!$A80,A48)</f>
        <v>0</v>
      </c>
      <c r="K48" s="13">
        <f>COUNTIF('2019-MARCH-05'!$A$2:'2019-MARCH-05'!$A77,A48)</f>
        <v>0</v>
      </c>
      <c r="L48" s="6">
        <f>COUNTIF('2019-MARCH-16'!$A$2:'2019-MARCH-16'!$A75,A48)</f>
        <v>0</v>
      </c>
      <c r="M48" s="13">
        <f>COUNTIF('2019-MARCH-17'!$A$2:'2019-MARCH-17'!$A108,A48)</f>
        <v>0</v>
      </c>
      <c r="N48" s="13">
        <f>COUNTIF('2019-MARCH-18'!$A$2:'2019-MARCH-18'!$A108,A48)</f>
        <v>0</v>
      </c>
      <c r="O48" s="13">
        <f>COUNTIF('2019-MARCH-19'!$A$2:'2019-MARCH-19'!$A108,A48)</f>
        <v>0</v>
      </c>
      <c r="P48" s="13">
        <f>COUNTIF('2019-MARCH-20'!$A$2:'2019-MARCH-20'!$A111,A48)</f>
        <v>0</v>
      </c>
      <c r="Q48" s="13">
        <f>COUNTIF('2019-MARCH-21'!$A$2:'2019-MARCH-21'!$A110,A48)</f>
        <v>0</v>
      </c>
      <c r="R48" s="13">
        <f>COUNTIF('2019-MARCH-22'!$A$2:'2019-MARCH-22'!$A111,A48)</f>
        <v>0</v>
      </c>
      <c r="S48" s="13">
        <f>COUNTIF('2019-MARCH-23'!$A$2:'2019-MARCH-23'!$A110,A48)</f>
        <v>0</v>
      </c>
      <c r="T48" s="13">
        <f>COUNTIF('2019-MARCH-24'!$A$2:'2019-MARCH-24'!$A108,A48)</f>
        <v>0</v>
      </c>
      <c r="U48" s="13">
        <f>COUNTIF('2019-MARCH-25'!$A$2:'2019-MARCH-25'!$A107,A48)</f>
        <v>0</v>
      </c>
      <c r="V48" s="6"/>
      <c r="W48" s="6">
        <f t="shared" si="7"/>
        <v>0</v>
      </c>
      <c r="X48" s="6">
        <f t="shared" si="8"/>
        <v>-1</v>
      </c>
      <c r="Y48" s="1">
        <f t="shared" si="9"/>
        <v>0.25</v>
      </c>
    </row>
    <row r="49" spans="1:25" ht="17" x14ac:dyDescent="0.2">
      <c r="A49" s="1" t="s">
        <v>609</v>
      </c>
      <c r="B49" s="1">
        <v>1</v>
      </c>
      <c r="C49" s="1">
        <v>900</v>
      </c>
      <c r="D49" s="1">
        <v>2</v>
      </c>
      <c r="E49" s="1">
        <v>200</v>
      </c>
      <c r="F49" s="1">
        <v>1</v>
      </c>
      <c r="G49" s="6">
        <f>COUNTIF('2019-MARCH-01'!$A$2:'2019-MARCH-01'!$A84,A49)</f>
        <v>0</v>
      </c>
      <c r="H49" s="6">
        <f>COUNTIF('2019-MARCH-02'!$A$2:'2019-MARCH-02'!$A74,A49)</f>
        <v>0</v>
      </c>
      <c r="I49" s="6">
        <f>COUNTIF('2019-MARCH-03'!$A$2:'2019-MARCH-03'!$A81,A49)</f>
        <v>0</v>
      </c>
      <c r="J49" s="6">
        <f>COUNTIF('2019-MARCH-03'!$A$2:'2019-MARCH-03'!$A81,A49)</f>
        <v>0</v>
      </c>
      <c r="K49" s="13">
        <f>COUNTIF('2019-MARCH-05'!$A$2:'2019-MARCH-05'!$A78,A49)</f>
        <v>0</v>
      </c>
      <c r="L49" s="6">
        <f>COUNTIF('2019-MARCH-16'!$A$2:'2019-MARCH-16'!$A76,A49)</f>
        <v>0</v>
      </c>
      <c r="M49" s="13">
        <f>COUNTIF('2019-MARCH-17'!$A$2:'2019-MARCH-17'!$A109,A49)</f>
        <v>0</v>
      </c>
      <c r="N49" s="13">
        <f>COUNTIF('2019-MARCH-18'!$A$2:'2019-MARCH-18'!$A109,A49)</f>
        <v>0</v>
      </c>
      <c r="O49" s="13">
        <f>COUNTIF('2019-MARCH-19'!$A$2:'2019-MARCH-19'!$A109,A49)</f>
        <v>0</v>
      </c>
      <c r="P49" s="13">
        <f>COUNTIF('2019-MARCH-20'!$A$2:'2019-MARCH-20'!$A112,A49)</f>
        <v>0</v>
      </c>
      <c r="Q49" s="13">
        <f>COUNTIF('2019-MARCH-21'!$A$2:'2019-MARCH-21'!$A111,A49)</f>
        <v>0</v>
      </c>
      <c r="R49" s="13">
        <f>COUNTIF('2019-MARCH-22'!$A$2:'2019-MARCH-22'!$A112,A49)</f>
        <v>0</v>
      </c>
      <c r="S49" s="13">
        <f>COUNTIF('2019-MARCH-23'!$A$2:'2019-MARCH-23'!$A111,A49)</f>
        <v>0</v>
      </c>
      <c r="T49" s="13">
        <f>COUNTIF('2019-MARCH-24'!$A$2:'2019-MARCH-24'!$A109,A49)</f>
        <v>0</v>
      </c>
      <c r="U49" s="13">
        <f>COUNTIF('2019-MARCH-25'!$A$2:'2019-MARCH-25'!$A108,A49)</f>
        <v>0</v>
      </c>
      <c r="V49" s="6"/>
      <c r="W49" s="6">
        <f t="shared" si="7"/>
        <v>0</v>
      </c>
      <c r="X49" s="6">
        <f t="shared" si="8"/>
        <v>-1</v>
      </c>
      <c r="Y49" s="1">
        <f t="shared" si="9"/>
        <v>0.25</v>
      </c>
    </row>
    <row r="50" spans="1:25" ht="17" x14ac:dyDescent="0.2">
      <c r="A50" s="1" t="s">
        <v>610</v>
      </c>
      <c r="B50" s="1">
        <v>30</v>
      </c>
      <c r="C50" s="1">
        <v>900</v>
      </c>
      <c r="D50" s="1">
        <v>48</v>
      </c>
      <c r="E50" s="1">
        <v>200</v>
      </c>
      <c r="F50" s="1">
        <v>1</v>
      </c>
      <c r="G50" s="6">
        <f>COUNTIF('2019-MARCH-01'!$A$2:'2019-MARCH-01'!$A85,A50)</f>
        <v>0</v>
      </c>
      <c r="H50" s="6">
        <f>COUNTIF('2019-MARCH-02'!$A$2:'2019-MARCH-02'!$A75,A50)</f>
        <v>0</v>
      </c>
      <c r="I50" s="6">
        <f>COUNTIF('2019-MARCH-03'!$A$2:'2019-MARCH-03'!$A82,A50)</f>
        <v>0</v>
      </c>
      <c r="J50" s="6">
        <f>COUNTIF('2019-MARCH-03'!$A$2:'2019-MARCH-03'!$A82,A50)</f>
        <v>0</v>
      </c>
      <c r="K50" s="13">
        <f>COUNTIF('2019-MARCH-05'!$A$2:'2019-MARCH-05'!$A79,A50)</f>
        <v>0</v>
      </c>
      <c r="L50" s="6">
        <f>COUNTIF('2019-MARCH-16'!$A$2:'2019-MARCH-16'!$A77,A50)</f>
        <v>0</v>
      </c>
      <c r="M50" s="13">
        <f>COUNTIF('2019-MARCH-17'!$A$2:'2019-MARCH-17'!$A110,A50)</f>
        <v>0</v>
      </c>
      <c r="N50" s="13">
        <f>COUNTIF('2019-MARCH-18'!$A$2:'2019-MARCH-18'!$A110,A50)</f>
        <v>0</v>
      </c>
      <c r="O50" s="13">
        <f>COUNTIF('2019-MARCH-19'!$A$2:'2019-MARCH-19'!$A110,A50)</f>
        <v>0</v>
      </c>
      <c r="P50" s="13">
        <f>COUNTIF('2019-MARCH-20'!$A$2:'2019-MARCH-20'!$A113,A50)</f>
        <v>0</v>
      </c>
      <c r="Q50" s="13">
        <f>COUNTIF('2019-MARCH-21'!$A$2:'2019-MARCH-21'!$A112,A50)</f>
        <v>0</v>
      </c>
      <c r="R50" s="13">
        <f>COUNTIF('2019-MARCH-22'!$A$2:'2019-MARCH-22'!$A113,A50)</f>
        <v>0</v>
      </c>
      <c r="S50" s="13">
        <f>COUNTIF('2019-MARCH-23'!$A$2:'2019-MARCH-23'!$A112,A50)</f>
        <v>0</v>
      </c>
      <c r="T50" s="13">
        <f>COUNTIF('2019-MARCH-24'!$A$2:'2019-MARCH-24'!$A110,A50)</f>
        <v>0</v>
      </c>
      <c r="U50" s="13">
        <f>COUNTIF('2019-MARCH-25'!$A$2:'2019-MARCH-25'!$A109,A50)</f>
        <v>0</v>
      </c>
      <c r="V50" s="6"/>
      <c r="W50" s="6">
        <f t="shared" si="7"/>
        <v>0</v>
      </c>
      <c r="X50" s="6">
        <f t="shared" si="8"/>
        <v>-1</v>
      </c>
      <c r="Y50" s="1">
        <f t="shared" si="9"/>
        <v>0.25</v>
      </c>
    </row>
    <row r="51" spans="1:25" ht="17" x14ac:dyDescent="0.2">
      <c r="A51" s="1" t="s">
        <v>611</v>
      </c>
      <c r="B51" s="1">
        <v>25</v>
      </c>
      <c r="C51" s="1">
        <v>900</v>
      </c>
      <c r="D51" s="1">
        <v>40</v>
      </c>
      <c r="E51" s="1">
        <v>200</v>
      </c>
      <c r="F51" s="1">
        <v>1</v>
      </c>
      <c r="G51" s="6">
        <f>COUNTIF('2019-MARCH-01'!$A$2:'2019-MARCH-01'!$A86,A51)</f>
        <v>0</v>
      </c>
      <c r="H51" s="6">
        <f>COUNTIF('2019-MARCH-02'!$A$2:'2019-MARCH-02'!$A76,A51)</f>
        <v>0</v>
      </c>
      <c r="I51" s="6">
        <f>COUNTIF('2019-MARCH-03'!$A$2:'2019-MARCH-03'!$A83,A51)</f>
        <v>0</v>
      </c>
      <c r="J51" s="6">
        <f>COUNTIF('2019-MARCH-03'!$A$2:'2019-MARCH-03'!$A83,A51)</f>
        <v>0</v>
      </c>
      <c r="K51" s="13">
        <f>COUNTIF('2019-MARCH-05'!$A$2:'2019-MARCH-05'!$A80,A51)</f>
        <v>0</v>
      </c>
      <c r="L51" s="6">
        <f>COUNTIF('2019-MARCH-16'!$A$2:'2019-MARCH-16'!$A78,A51)</f>
        <v>0</v>
      </c>
      <c r="M51" s="13">
        <f>COUNTIF('2019-MARCH-17'!$A$2:'2019-MARCH-17'!$A111,A51)</f>
        <v>0</v>
      </c>
      <c r="N51" s="13">
        <f>COUNTIF('2019-MARCH-18'!$A$2:'2019-MARCH-18'!$A111,A51)</f>
        <v>0</v>
      </c>
      <c r="O51" s="13">
        <f>COUNTIF('2019-MARCH-19'!$A$2:'2019-MARCH-19'!$A111,A51)</f>
        <v>0</v>
      </c>
      <c r="P51" s="13">
        <f>COUNTIF('2019-MARCH-20'!$A$2:'2019-MARCH-20'!$A114,A51)</f>
        <v>0</v>
      </c>
      <c r="Q51" s="13">
        <f>COUNTIF('2019-MARCH-21'!$A$2:'2019-MARCH-21'!$A113,A51)</f>
        <v>0</v>
      </c>
      <c r="R51" s="13">
        <f>COUNTIF('2019-MARCH-22'!$A$2:'2019-MARCH-22'!$A114,A51)</f>
        <v>0</v>
      </c>
      <c r="S51" s="13">
        <f>COUNTIF('2019-MARCH-23'!$A$2:'2019-MARCH-23'!$A113,A51)</f>
        <v>0</v>
      </c>
      <c r="T51" s="13">
        <f>COUNTIF('2019-MARCH-24'!$A$2:'2019-MARCH-24'!$A111,A51)</f>
        <v>0</v>
      </c>
      <c r="U51" s="13">
        <f>COUNTIF('2019-MARCH-25'!$A$2:'2019-MARCH-25'!$A110,A51)</f>
        <v>0</v>
      </c>
      <c r="V51" s="6"/>
      <c r="W51" s="6">
        <f t="shared" si="7"/>
        <v>0</v>
      </c>
      <c r="X51" s="6">
        <f t="shared" si="8"/>
        <v>-1</v>
      </c>
      <c r="Y51" s="1">
        <f t="shared" si="9"/>
        <v>0.25</v>
      </c>
    </row>
    <row r="52" spans="1:25" ht="17" x14ac:dyDescent="0.2">
      <c r="A52" s="1" t="s">
        <v>612</v>
      </c>
      <c r="B52" s="1">
        <v>33</v>
      </c>
      <c r="C52" s="1">
        <v>600</v>
      </c>
      <c r="D52" s="1">
        <v>35</v>
      </c>
      <c r="E52" s="1">
        <v>200</v>
      </c>
      <c r="F52" s="1">
        <v>1</v>
      </c>
      <c r="G52" s="6">
        <f>COUNTIF('2019-MARCH-01'!$A$2:'2019-MARCH-01'!$A87,A52)</f>
        <v>0</v>
      </c>
      <c r="H52" s="6">
        <f>COUNTIF('2019-MARCH-02'!$A$2:'2019-MARCH-02'!$A77,A52)</f>
        <v>0</v>
      </c>
      <c r="I52" s="6">
        <f>COUNTIF('2019-MARCH-03'!$A$2:'2019-MARCH-03'!$A84,A52)</f>
        <v>0</v>
      </c>
      <c r="J52" s="6">
        <f>COUNTIF('2019-MARCH-03'!$A$2:'2019-MARCH-03'!$A84,A52)</f>
        <v>0</v>
      </c>
      <c r="K52" s="13">
        <f>COUNTIF('2019-MARCH-05'!$A$2:'2019-MARCH-05'!$A81,A52)</f>
        <v>0</v>
      </c>
      <c r="L52" s="6">
        <f>COUNTIF('2019-MARCH-16'!$A$2:'2019-MARCH-16'!$A79,A52)</f>
        <v>0</v>
      </c>
      <c r="M52" s="13">
        <f>COUNTIF('2019-MARCH-17'!$A$2:'2019-MARCH-17'!$A112,A52)</f>
        <v>0</v>
      </c>
      <c r="N52" s="13">
        <f>COUNTIF('2019-MARCH-18'!$A$2:'2019-MARCH-18'!$A112,A52)</f>
        <v>0</v>
      </c>
      <c r="O52" s="13">
        <f>COUNTIF('2019-MARCH-19'!$A$2:'2019-MARCH-19'!$A112,A52)</f>
        <v>0</v>
      </c>
      <c r="P52" s="13">
        <f>COUNTIF('2019-MARCH-20'!$A$2:'2019-MARCH-20'!$A115,A52)</f>
        <v>0</v>
      </c>
      <c r="Q52" s="13">
        <f>COUNTIF('2019-MARCH-21'!$A$2:'2019-MARCH-21'!$A114,A52)</f>
        <v>0</v>
      </c>
      <c r="R52" s="13">
        <f>COUNTIF('2019-MARCH-22'!$A$2:'2019-MARCH-22'!$A115,A52)</f>
        <v>0</v>
      </c>
      <c r="S52" s="13">
        <f>COUNTIF('2019-MARCH-23'!$A$2:'2019-MARCH-23'!$A114,A52)</f>
        <v>0</v>
      </c>
      <c r="T52" s="13">
        <f>COUNTIF('2019-MARCH-24'!$A$2:'2019-MARCH-24'!$A112,A52)</f>
        <v>0</v>
      </c>
      <c r="U52" s="13">
        <f>COUNTIF('2019-MARCH-25'!$A$2:'2019-MARCH-25'!$A111,A52)</f>
        <v>0</v>
      </c>
      <c r="V52" s="6"/>
      <c r="W52" s="6">
        <f t="shared" si="7"/>
        <v>0</v>
      </c>
      <c r="X52" s="6">
        <f t="shared" si="8"/>
        <v>-1</v>
      </c>
      <c r="Y52" s="1">
        <f t="shared" si="9"/>
        <v>0.16666666666666666</v>
      </c>
    </row>
    <row r="53" spans="1:25" ht="17" x14ac:dyDescent="0.2">
      <c r="A53" s="1" t="s">
        <v>613</v>
      </c>
      <c r="B53" s="1">
        <v>25</v>
      </c>
      <c r="C53" s="1">
        <v>900</v>
      </c>
      <c r="D53" s="1">
        <v>42</v>
      </c>
      <c r="E53" s="1">
        <v>200</v>
      </c>
      <c r="F53" s="1">
        <v>1</v>
      </c>
      <c r="G53" s="6">
        <f>COUNTIF('2019-MARCH-01'!$A$2:'2019-MARCH-01'!$A88,A53)</f>
        <v>0</v>
      </c>
      <c r="H53" s="6">
        <f>COUNTIF('2019-MARCH-02'!$A$2:'2019-MARCH-02'!$A78,A53)</f>
        <v>0</v>
      </c>
      <c r="I53" s="6">
        <f>COUNTIF('2019-MARCH-03'!$A$2:'2019-MARCH-03'!$A85,A53)</f>
        <v>0</v>
      </c>
      <c r="J53" s="6">
        <f>COUNTIF('2019-MARCH-03'!$A$2:'2019-MARCH-03'!$A85,A53)</f>
        <v>0</v>
      </c>
      <c r="K53" s="13">
        <f>COUNTIF('2019-MARCH-05'!$A$2:'2019-MARCH-05'!$A82,A53)</f>
        <v>0</v>
      </c>
      <c r="L53" s="6">
        <f>COUNTIF('2019-MARCH-16'!$A$2:'2019-MARCH-16'!$A80,A53)</f>
        <v>0</v>
      </c>
      <c r="M53" s="13">
        <f>COUNTIF('2019-MARCH-17'!$A$2:'2019-MARCH-17'!$A113,A53)</f>
        <v>0</v>
      </c>
      <c r="N53" s="13">
        <f>COUNTIF('2019-MARCH-18'!$A$2:'2019-MARCH-18'!$A113,A53)</f>
        <v>0</v>
      </c>
      <c r="O53" s="13">
        <f>COUNTIF('2019-MARCH-19'!$A$2:'2019-MARCH-19'!$A113,A53)</f>
        <v>0</v>
      </c>
      <c r="P53" s="13">
        <f>COUNTIF('2019-MARCH-20'!$A$2:'2019-MARCH-20'!$A116,A53)</f>
        <v>0</v>
      </c>
      <c r="Q53" s="13">
        <f>COUNTIF('2019-MARCH-21'!$A$2:'2019-MARCH-21'!$A115,A53)</f>
        <v>0</v>
      </c>
      <c r="R53" s="13">
        <f>COUNTIF('2019-MARCH-22'!$A$2:'2019-MARCH-22'!$A116,A53)</f>
        <v>0</v>
      </c>
      <c r="S53" s="13">
        <f>COUNTIF('2019-MARCH-23'!$A$2:'2019-MARCH-23'!$A115,A53)</f>
        <v>0</v>
      </c>
      <c r="T53" s="13">
        <f>COUNTIF('2019-MARCH-24'!$A$2:'2019-MARCH-24'!$A113,A53)</f>
        <v>0</v>
      </c>
      <c r="U53" s="13">
        <f>COUNTIF('2019-MARCH-25'!$A$2:'2019-MARCH-25'!$A112,A53)</f>
        <v>0</v>
      </c>
      <c r="V53" s="6"/>
      <c r="W53" s="6">
        <f t="shared" si="7"/>
        <v>0</v>
      </c>
      <c r="X53" s="6">
        <f t="shared" si="8"/>
        <v>-1</v>
      </c>
      <c r="Y53" s="1">
        <f t="shared" si="9"/>
        <v>0.25</v>
      </c>
    </row>
    <row r="54" spans="1:25" ht="17" x14ac:dyDescent="0.2">
      <c r="A54" s="1" t="s">
        <v>614</v>
      </c>
      <c r="B54" s="1">
        <v>26</v>
      </c>
      <c r="C54" s="1">
        <v>900</v>
      </c>
      <c r="D54" s="1">
        <v>42</v>
      </c>
      <c r="E54" s="1">
        <v>200</v>
      </c>
      <c r="F54" s="1">
        <v>1</v>
      </c>
      <c r="G54" s="6">
        <f>COUNTIF('2019-MARCH-01'!$A$2:'2019-MARCH-01'!$A89,A54)</f>
        <v>0</v>
      </c>
      <c r="H54" s="6">
        <f>COUNTIF('2019-MARCH-02'!$A$2:'2019-MARCH-02'!$A79,A54)</f>
        <v>0</v>
      </c>
      <c r="I54" s="6">
        <f>COUNTIF('2019-MARCH-03'!$A$2:'2019-MARCH-03'!$A86,A54)</f>
        <v>0</v>
      </c>
      <c r="J54" s="6">
        <f>COUNTIF('2019-MARCH-03'!$A$2:'2019-MARCH-03'!$A86,A54)</f>
        <v>0</v>
      </c>
      <c r="K54" s="13">
        <f>COUNTIF('2019-MARCH-05'!$A$2:'2019-MARCH-05'!$A83,A54)</f>
        <v>0</v>
      </c>
      <c r="L54" s="6">
        <f>COUNTIF('2019-MARCH-16'!$A$2:'2019-MARCH-16'!$A81,A54)</f>
        <v>0</v>
      </c>
      <c r="M54" s="13">
        <f>COUNTIF('2019-MARCH-17'!$A$2:'2019-MARCH-17'!$A114,A54)</f>
        <v>0</v>
      </c>
      <c r="N54" s="13">
        <f>COUNTIF('2019-MARCH-18'!$A$2:'2019-MARCH-18'!$A114,A54)</f>
        <v>0</v>
      </c>
      <c r="O54" s="13">
        <f>COUNTIF('2019-MARCH-19'!$A$2:'2019-MARCH-19'!$A114,A54)</f>
        <v>0</v>
      </c>
      <c r="P54" s="13">
        <f>COUNTIF('2019-MARCH-20'!$A$2:'2019-MARCH-20'!$A117,A54)</f>
        <v>0</v>
      </c>
      <c r="Q54" s="13">
        <f>COUNTIF('2019-MARCH-21'!$A$2:'2019-MARCH-21'!$A116,A54)</f>
        <v>0</v>
      </c>
      <c r="R54" s="13">
        <f>COUNTIF('2019-MARCH-22'!$A$2:'2019-MARCH-22'!$A117,A54)</f>
        <v>0</v>
      </c>
      <c r="S54" s="13">
        <f>COUNTIF('2019-MARCH-23'!$A$2:'2019-MARCH-23'!$A116,A54)</f>
        <v>0</v>
      </c>
      <c r="T54" s="13">
        <f>COUNTIF('2019-MARCH-24'!$A$2:'2019-MARCH-24'!$A114,A54)</f>
        <v>0</v>
      </c>
      <c r="U54" s="13">
        <f>COUNTIF('2019-MARCH-25'!$A$2:'2019-MARCH-25'!$A113,A54)</f>
        <v>0</v>
      </c>
      <c r="V54" s="6"/>
      <c r="W54" s="6">
        <f t="shared" si="7"/>
        <v>0</v>
      </c>
      <c r="X54" s="6">
        <f t="shared" si="8"/>
        <v>-1</v>
      </c>
      <c r="Y54" s="1">
        <f t="shared" si="9"/>
        <v>0.25</v>
      </c>
    </row>
    <row r="55" spans="1:25" ht="17" x14ac:dyDescent="0.2">
      <c r="A55" s="1" t="s">
        <v>615</v>
      </c>
      <c r="B55" s="1">
        <v>26</v>
      </c>
      <c r="C55" s="1">
        <v>900</v>
      </c>
      <c r="D55" s="1">
        <v>40</v>
      </c>
      <c r="E55" s="1">
        <v>200</v>
      </c>
      <c r="F55" s="1">
        <v>1</v>
      </c>
      <c r="G55" s="6">
        <f>COUNTIF('2019-MARCH-01'!$A$2:'2019-MARCH-01'!$A90,A55)</f>
        <v>0</v>
      </c>
      <c r="H55" s="6">
        <f>COUNTIF('2019-MARCH-02'!$A$2:'2019-MARCH-02'!$A80,A55)</f>
        <v>0</v>
      </c>
      <c r="I55" s="6">
        <f>COUNTIF('2019-MARCH-03'!$A$2:'2019-MARCH-03'!$A87,A55)</f>
        <v>0</v>
      </c>
      <c r="J55" s="6">
        <f>COUNTIF('2019-MARCH-03'!$A$2:'2019-MARCH-03'!$A87,A55)</f>
        <v>0</v>
      </c>
      <c r="K55" s="13">
        <f>COUNTIF('2019-MARCH-05'!$A$2:'2019-MARCH-05'!$A84,A55)</f>
        <v>0</v>
      </c>
      <c r="L55" s="6">
        <f>COUNTIF('2019-MARCH-16'!$A$2:'2019-MARCH-16'!$A82,A55)</f>
        <v>0</v>
      </c>
      <c r="M55" s="13">
        <f>COUNTIF('2019-MARCH-17'!$A$2:'2019-MARCH-17'!$A115,A55)</f>
        <v>0</v>
      </c>
      <c r="N55" s="13">
        <f>COUNTIF('2019-MARCH-18'!$A$2:'2019-MARCH-18'!$A115,A55)</f>
        <v>0</v>
      </c>
      <c r="O55" s="13">
        <f>COUNTIF('2019-MARCH-19'!$A$2:'2019-MARCH-19'!$A115,A55)</f>
        <v>0</v>
      </c>
      <c r="P55" s="13">
        <f>COUNTIF('2019-MARCH-20'!$A$2:'2019-MARCH-20'!$A118,A55)</f>
        <v>0</v>
      </c>
      <c r="Q55" s="13">
        <f>COUNTIF('2019-MARCH-21'!$A$2:'2019-MARCH-21'!$A117,A55)</f>
        <v>0</v>
      </c>
      <c r="R55" s="13">
        <f>COUNTIF('2019-MARCH-22'!$A$2:'2019-MARCH-22'!$A118,A55)</f>
        <v>0</v>
      </c>
      <c r="S55" s="13">
        <f>COUNTIF('2019-MARCH-23'!$A$2:'2019-MARCH-23'!$A117,A55)</f>
        <v>0</v>
      </c>
      <c r="T55" s="13">
        <f>COUNTIF('2019-MARCH-24'!$A$2:'2019-MARCH-24'!$A115,A55)</f>
        <v>0</v>
      </c>
      <c r="U55" s="13">
        <f>COUNTIF('2019-MARCH-25'!$A$2:'2019-MARCH-25'!$A114,A55)</f>
        <v>0</v>
      </c>
      <c r="V55" s="6"/>
      <c r="W55" s="6">
        <f t="shared" si="7"/>
        <v>0</v>
      </c>
      <c r="X55" s="6">
        <f t="shared" si="8"/>
        <v>-1</v>
      </c>
      <c r="Y55" s="1">
        <f t="shared" si="9"/>
        <v>0.25</v>
      </c>
    </row>
    <row r="56" spans="1:25" ht="17" x14ac:dyDescent="0.2">
      <c r="A56" s="1" t="s">
        <v>616</v>
      </c>
      <c r="B56" s="1">
        <v>11</v>
      </c>
      <c r="C56" s="1">
        <v>900</v>
      </c>
      <c r="D56" s="1">
        <v>32</v>
      </c>
      <c r="E56" s="1">
        <v>100</v>
      </c>
      <c r="F56" s="1">
        <v>1</v>
      </c>
      <c r="G56" s="6">
        <f>COUNTIF('2019-MARCH-01'!$A$2:'2019-MARCH-01'!$A91,A56)</f>
        <v>0</v>
      </c>
      <c r="H56" s="6">
        <f>COUNTIF('2019-MARCH-02'!$A$2:'2019-MARCH-02'!$A81,A56)</f>
        <v>0</v>
      </c>
      <c r="I56" s="6">
        <f>COUNTIF('2019-MARCH-03'!$A$2:'2019-MARCH-03'!$A88,A56)</f>
        <v>0</v>
      </c>
      <c r="J56" s="6">
        <f>COUNTIF('2019-MARCH-03'!$A$2:'2019-MARCH-03'!$A88,A56)</f>
        <v>0</v>
      </c>
      <c r="K56" s="13">
        <f>COUNTIF('2019-MARCH-05'!$A$2:'2019-MARCH-05'!$A85,A56)</f>
        <v>0</v>
      </c>
      <c r="L56" s="6">
        <f>COUNTIF('2019-MARCH-16'!$A$2:'2019-MARCH-16'!$A83,A56)</f>
        <v>0</v>
      </c>
      <c r="M56" s="13">
        <f>COUNTIF('2019-MARCH-17'!$A$2:'2019-MARCH-17'!$A116,A56)</f>
        <v>0</v>
      </c>
      <c r="N56" s="13">
        <f>COUNTIF('2019-MARCH-18'!$A$2:'2019-MARCH-18'!$A116,A56)</f>
        <v>0</v>
      </c>
      <c r="O56" s="13">
        <f>COUNTIF('2019-MARCH-19'!$A$2:'2019-MARCH-19'!$A116,A56)</f>
        <v>0</v>
      </c>
      <c r="P56" s="13">
        <f>COUNTIF('2019-MARCH-20'!$A$2:'2019-MARCH-20'!$A119,A56)</f>
        <v>0</v>
      </c>
      <c r="Q56" s="13">
        <f>COUNTIF('2019-MARCH-21'!$A$2:'2019-MARCH-21'!$A118,A56)</f>
        <v>0</v>
      </c>
      <c r="R56" s="13">
        <f>COUNTIF('2019-MARCH-22'!$A$2:'2019-MARCH-22'!$A119,A56)</f>
        <v>0</v>
      </c>
      <c r="S56" s="13">
        <f>COUNTIF('2019-MARCH-23'!$A$2:'2019-MARCH-23'!$A118,A56)</f>
        <v>0</v>
      </c>
      <c r="T56" s="13">
        <f>COUNTIF('2019-MARCH-24'!$A$2:'2019-MARCH-24'!$A116,A56)</f>
        <v>0</v>
      </c>
      <c r="U56" s="13">
        <f>COUNTIF('2019-MARCH-25'!$A$2:'2019-MARCH-25'!$A115,A56)</f>
        <v>0</v>
      </c>
      <c r="V56" s="6"/>
      <c r="W56" s="6">
        <f t="shared" si="7"/>
        <v>0</v>
      </c>
      <c r="X56" s="6">
        <f t="shared" si="8"/>
        <v>-1</v>
      </c>
      <c r="Y56" s="1">
        <f t="shared" si="9"/>
        <v>0.25</v>
      </c>
    </row>
    <row r="57" spans="1:25" ht="17" x14ac:dyDescent="0.2">
      <c r="A57" s="1" t="s">
        <v>618</v>
      </c>
      <c r="B57" s="1">
        <v>23</v>
      </c>
      <c r="C57" s="1">
        <v>900</v>
      </c>
      <c r="D57" s="1">
        <v>37</v>
      </c>
      <c r="E57" s="1">
        <v>200</v>
      </c>
      <c r="F57" s="1">
        <v>1</v>
      </c>
      <c r="G57" s="6">
        <f>COUNTIF('2019-MARCH-01'!$A$2:'2019-MARCH-01'!$A92,A57)</f>
        <v>0</v>
      </c>
      <c r="H57" s="6">
        <f>COUNTIF('2019-MARCH-02'!$A$2:'2019-MARCH-02'!$A82,A57)</f>
        <v>0</v>
      </c>
      <c r="I57" s="6">
        <f>COUNTIF('2019-MARCH-03'!$A$2:'2019-MARCH-03'!$A89,A57)</f>
        <v>0</v>
      </c>
      <c r="J57" s="6">
        <f>COUNTIF('2019-MARCH-03'!$A$2:'2019-MARCH-03'!$A89,A57)</f>
        <v>0</v>
      </c>
      <c r="K57" s="13">
        <f>COUNTIF('2019-MARCH-05'!$A$2:'2019-MARCH-05'!$A86,A57)</f>
        <v>0</v>
      </c>
      <c r="L57" s="6">
        <f>COUNTIF('2019-MARCH-16'!$A$2:'2019-MARCH-16'!$A84,A57)</f>
        <v>0</v>
      </c>
      <c r="M57" s="13">
        <f>COUNTIF('2019-MARCH-17'!$A$2:'2019-MARCH-17'!$A117,A57)</f>
        <v>0</v>
      </c>
      <c r="N57" s="13">
        <f>COUNTIF('2019-MARCH-18'!$A$2:'2019-MARCH-18'!$A117,A57)</f>
        <v>0</v>
      </c>
      <c r="O57" s="13">
        <f>COUNTIF('2019-MARCH-19'!$A$2:'2019-MARCH-19'!$A117,A57)</f>
        <v>0</v>
      </c>
      <c r="P57" s="13">
        <f>COUNTIF('2019-MARCH-20'!$A$2:'2019-MARCH-20'!$A120,A57)</f>
        <v>0</v>
      </c>
      <c r="Q57" s="13">
        <f>COUNTIF('2019-MARCH-21'!$A$2:'2019-MARCH-21'!$A119,A57)</f>
        <v>0</v>
      </c>
      <c r="R57" s="13">
        <f>COUNTIF('2019-MARCH-22'!$A$2:'2019-MARCH-22'!$A120,A57)</f>
        <v>0</v>
      </c>
      <c r="S57" s="13">
        <f>COUNTIF('2019-MARCH-23'!$A$2:'2019-MARCH-23'!$A119,A57)</f>
        <v>0</v>
      </c>
      <c r="T57" s="13">
        <f>COUNTIF('2019-MARCH-24'!$A$2:'2019-MARCH-24'!$A117,A57)</f>
        <v>0</v>
      </c>
      <c r="U57" s="13">
        <f>COUNTIF('2019-MARCH-25'!$A$2:'2019-MARCH-25'!$A116,A57)</f>
        <v>0</v>
      </c>
      <c r="V57" s="6"/>
      <c r="W57" s="6">
        <f t="shared" si="7"/>
        <v>0</v>
      </c>
      <c r="X57" s="6">
        <f t="shared" si="8"/>
        <v>-1</v>
      </c>
      <c r="Y57" s="1">
        <f t="shared" si="9"/>
        <v>0.25</v>
      </c>
    </row>
    <row r="58" spans="1:25" ht="17" x14ac:dyDescent="0.2">
      <c r="A58" s="1" t="s">
        <v>657</v>
      </c>
      <c r="B58" s="1">
        <v>64</v>
      </c>
      <c r="C58" s="1">
        <v>300</v>
      </c>
      <c r="D58" s="1">
        <v>36</v>
      </c>
      <c r="E58" s="1">
        <v>200</v>
      </c>
      <c r="F58" s="1">
        <v>1</v>
      </c>
      <c r="G58" s="6">
        <f>COUNTIF('2019-MARCH-01'!$A$2:'2019-MARCH-01'!$A93,A58)</f>
        <v>0</v>
      </c>
      <c r="H58" s="6">
        <f>COUNTIF('2019-MARCH-02'!$A$2:'2019-MARCH-02'!$A83,A58)</f>
        <v>0</v>
      </c>
      <c r="I58" s="6">
        <f>COUNTIF('2019-MARCH-03'!$A$2:'2019-MARCH-03'!$A90,A58)</f>
        <v>0</v>
      </c>
      <c r="J58" s="6">
        <f>COUNTIF('2019-MARCH-03'!$A$2:'2019-MARCH-03'!$A90,A58)</f>
        <v>0</v>
      </c>
      <c r="K58" s="13">
        <f>COUNTIF('2019-MARCH-05'!$A$2:'2019-MARCH-05'!$A87,A58)</f>
        <v>0</v>
      </c>
      <c r="L58" s="6">
        <f>COUNTIF('2019-MARCH-16'!$A$2:'2019-MARCH-16'!$A85,A58)</f>
        <v>0</v>
      </c>
      <c r="M58" s="13">
        <f>COUNTIF('2019-MARCH-17'!$A$2:'2019-MARCH-17'!$A118,A58)</f>
        <v>0</v>
      </c>
      <c r="N58" s="13">
        <f>COUNTIF('2019-MARCH-18'!$A$2:'2019-MARCH-18'!$A118,A58)</f>
        <v>0</v>
      </c>
      <c r="O58" s="13">
        <f>COUNTIF('2019-MARCH-19'!$A$2:'2019-MARCH-19'!$A118,A58)</f>
        <v>0</v>
      </c>
      <c r="P58" s="13">
        <f>COUNTIF('2019-MARCH-20'!$A$2:'2019-MARCH-20'!$A121,A58)</f>
        <v>0</v>
      </c>
      <c r="Q58" s="13">
        <f>COUNTIF('2019-MARCH-21'!$A$2:'2019-MARCH-21'!$A120,A58)</f>
        <v>0</v>
      </c>
      <c r="R58" s="13">
        <f>COUNTIF('2019-MARCH-22'!$A$2:'2019-MARCH-22'!$A121,A58)</f>
        <v>0</v>
      </c>
      <c r="S58" s="13">
        <f>COUNTIF('2019-MARCH-23'!$A$2:'2019-MARCH-23'!$A120,A58)</f>
        <v>0</v>
      </c>
      <c r="T58" s="13">
        <f>COUNTIF('2019-MARCH-24'!$A$2:'2019-MARCH-24'!$A118,A58)</f>
        <v>0</v>
      </c>
      <c r="U58" s="13">
        <f>COUNTIF('2019-MARCH-25'!$A$2:'2019-MARCH-25'!$A117,A58)</f>
        <v>0</v>
      </c>
      <c r="V58" s="6"/>
      <c r="W58" s="6">
        <f t="shared" si="7"/>
        <v>0</v>
      </c>
      <c r="X58" s="6">
        <f t="shared" si="8"/>
        <v>-1</v>
      </c>
      <c r="Y58" s="1">
        <f t="shared" si="9"/>
        <v>8.3333333333333329E-2</v>
      </c>
    </row>
    <row r="59" spans="1:25" ht="17" x14ac:dyDescent="0.2">
      <c r="A59" s="1" t="s">
        <v>672</v>
      </c>
      <c r="B59" s="1">
        <v>26</v>
      </c>
      <c r="C59" s="1">
        <v>600</v>
      </c>
      <c r="D59" s="1">
        <v>29</v>
      </c>
      <c r="E59" s="1">
        <v>200</v>
      </c>
      <c r="F59" s="1">
        <v>1</v>
      </c>
      <c r="G59" s="6">
        <f>COUNTIF('2019-MARCH-01'!$A$2:'2019-MARCH-01'!$A94,A59)</f>
        <v>0</v>
      </c>
      <c r="H59" s="6">
        <f>COUNTIF('2019-MARCH-02'!$A$2:'2019-MARCH-02'!$A84,A59)</f>
        <v>0</v>
      </c>
      <c r="I59" s="6">
        <f>COUNTIF('2019-MARCH-03'!$A$2:'2019-MARCH-03'!$A91,A59)</f>
        <v>0</v>
      </c>
      <c r="J59" s="6">
        <f>COUNTIF('2019-MARCH-03'!$A$2:'2019-MARCH-03'!$A91,A59)</f>
        <v>0</v>
      </c>
      <c r="K59" s="13">
        <f>COUNTIF('2019-MARCH-05'!$A$2:'2019-MARCH-05'!$A88,A59)</f>
        <v>0</v>
      </c>
      <c r="L59" s="6">
        <f>COUNTIF('2019-MARCH-16'!$A$2:'2019-MARCH-16'!$A86,A59)</f>
        <v>0</v>
      </c>
      <c r="M59" s="13">
        <f>COUNTIF('2019-MARCH-17'!$A$2:'2019-MARCH-17'!$A119,A59)</f>
        <v>0</v>
      </c>
      <c r="N59" s="13">
        <f>COUNTIF('2019-MARCH-18'!$A$2:'2019-MARCH-18'!$A119,A59)</f>
        <v>0</v>
      </c>
      <c r="O59" s="13">
        <f>COUNTIF('2019-MARCH-19'!$A$2:'2019-MARCH-19'!$A119,A59)</f>
        <v>0</v>
      </c>
      <c r="P59" s="13">
        <f>COUNTIF('2019-MARCH-20'!$A$2:'2019-MARCH-20'!$A122,A59)</f>
        <v>0</v>
      </c>
      <c r="Q59" s="13">
        <f>COUNTIF('2019-MARCH-21'!$A$2:'2019-MARCH-21'!$A121,A59)</f>
        <v>0</v>
      </c>
      <c r="R59" s="13">
        <f>COUNTIF('2019-MARCH-22'!$A$2:'2019-MARCH-22'!$A122,A59)</f>
        <v>0</v>
      </c>
      <c r="S59" s="13">
        <f>COUNTIF('2019-MARCH-23'!$A$2:'2019-MARCH-23'!$A121,A59)</f>
        <v>0</v>
      </c>
      <c r="T59" s="13">
        <f>COUNTIF('2019-MARCH-24'!$A$2:'2019-MARCH-24'!$A119,A59)</f>
        <v>0</v>
      </c>
      <c r="U59" s="13">
        <f>COUNTIF('2019-MARCH-25'!$A$2:'2019-MARCH-25'!$A118,A59)</f>
        <v>0</v>
      </c>
      <c r="V59" s="6"/>
      <c r="W59" s="6">
        <f t="shared" si="7"/>
        <v>0</v>
      </c>
      <c r="X59" s="6">
        <f t="shared" si="8"/>
        <v>-1</v>
      </c>
      <c r="Y59" s="1">
        <f t="shared" si="9"/>
        <v>0.16666666666666666</v>
      </c>
    </row>
    <row r="60" spans="1:25" ht="17" x14ac:dyDescent="0.2">
      <c r="A60" s="1" t="s">
        <v>682</v>
      </c>
      <c r="B60" s="1">
        <v>18</v>
      </c>
      <c r="C60" s="1">
        <v>900</v>
      </c>
      <c r="D60" s="1">
        <v>29</v>
      </c>
      <c r="E60" s="1">
        <v>200</v>
      </c>
      <c r="F60" s="1">
        <v>1</v>
      </c>
      <c r="G60" s="6">
        <f>COUNTIF('2019-MARCH-01'!$A$2:'2019-MARCH-01'!$A95,A60)</f>
        <v>0</v>
      </c>
      <c r="H60" s="6">
        <f>COUNTIF('2019-MARCH-02'!$A$2:'2019-MARCH-02'!$A85,A60)</f>
        <v>0</v>
      </c>
      <c r="I60" s="6">
        <f>COUNTIF('2019-MARCH-03'!$A$2:'2019-MARCH-03'!$A92,A60)</f>
        <v>0</v>
      </c>
      <c r="J60" s="6">
        <f>COUNTIF('2019-MARCH-03'!$A$2:'2019-MARCH-03'!$A92,A60)</f>
        <v>0</v>
      </c>
      <c r="K60" s="13">
        <f>COUNTIF('2019-MARCH-05'!$A$2:'2019-MARCH-05'!$A89,A60)</f>
        <v>0</v>
      </c>
      <c r="L60" s="6">
        <f>COUNTIF('2019-MARCH-16'!$A$2:'2019-MARCH-16'!$A87,A60)</f>
        <v>0</v>
      </c>
      <c r="M60" s="13">
        <f>COUNTIF('2019-MARCH-17'!$A$2:'2019-MARCH-17'!$A120,A60)</f>
        <v>0</v>
      </c>
      <c r="N60" s="13">
        <f>COUNTIF('2019-MARCH-18'!$A$2:'2019-MARCH-18'!$A120,A60)</f>
        <v>0</v>
      </c>
      <c r="O60" s="13">
        <f>COUNTIF('2019-MARCH-19'!$A$2:'2019-MARCH-19'!$A120,A60)</f>
        <v>0</v>
      </c>
      <c r="P60" s="13">
        <f>COUNTIF('2019-MARCH-20'!$A$2:'2019-MARCH-20'!$A123,A60)</f>
        <v>0</v>
      </c>
      <c r="Q60" s="13">
        <f>COUNTIF('2019-MARCH-21'!$A$2:'2019-MARCH-21'!$A122,A60)</f>
        <v>0</v>
      </c>
      <c r="R60" s="13">
        <f>COUNTIF('2019-MARCH-22'!$A$2:'2019-MARCH-22'!$A123,A60)</f>
        <v>0</v>
      </c>
      <c r="S60" s="13">
        <f>COUNTIF('2019-MARCH-23'!$A$2:'2019-MARCH-23'!$A122,A60)</f>
        <v>0</v>
      </c>
      <c r="T60" s="13">
        <f>COUNTIF('2019-MARCH-24'!$A$2:'2019-MARCH-24'!$A120,A60)</f>
        <v>0</v>
      </c>
      <c r="U60" s="13">
        <f>COUNTIF('2019-MARCH-25'!$A$2:'2019-MARCH-25'!$A119,A60)</f>
        <v>0</v>
      </c>
      <c r="V60" s="6"/>
      <c r="W60" s="6">
        <f t="shared" si="7"/>
        <v>0</v>
      </c>
      <c r="X60" s="6">
        <f t="shared" si="8"/>
        <v>-1</v>
      </c>
      <c r="Y60" s="1">
        <f t="shared" si="9"/>
        <v>0.25</v>
      </c>
    </row>
    <row r="61" spans="1:25" ht="17" x14ac:dyDescent="0.2">
      <c r="A61" s="1" t="s">
        <v>564</v>
      </c>
      <c r="B61" s="1">
        <v>3</v>
      </c>
      <c r="C61" s="1">
        <v>180</v>
      </c>
      <c r="D61" s="1">
        <v>1</v>
      </c>
      <c r="E61" s="1">
        <v>300</v>
      </c>
      <c r="F61" s="1">
        <v>1</v>
      </c>
      <c r="G61" s="6">
        <f>COUNTIF('2019-MARCH-01'!$A$2:'2019-MARCH-01'!$A96,A61)</f>
        <v>1</v>
      </c>
      <c r="H61" s="6">
        <f>COUNTIF('2019-MARCH-02'!$A$2:'2019-MARCH-02'!$A86,A61)</f>
        <v>1</v>
      </c>
      <c r="I61" s="6">
        <f>COUNTIF('2019-MARCH-03'!$A$2:'2019-MARCH-03'!$A93,A61)</f>
        <v>1</v>
      </c>
      <c r="J61" s="6">
        <f>COUNTIF('2019-MARCH-03'!$A$2:'2019-MARCH-03'!$A93,A61)</f>
        <v>1</v>
      </c>
      <c r="K61" s="13">
        <f>COUNTIF('2019-MARCH-05'!$A$2:'2019-MARCH-05'!$A90,A61)</f>
        <v>1</v>
      </c>
      <c r="L61" s="6">
        <f>COUNTIF('2019-MARCH-16'!$A$2:'2019-MARCH-16'!$A88,A61)</f>
        <v>1</v>
      </c>
      <c r="M61" s="13">
        <f>COUNTIF('2019-MARCH-17'!$A$2:'2019-MARCH-17'!$A121,A61)</f>
        <v>1</v>
      </c>
      <c r="N61" s="13">
        <f>COUNTIF('2019-MARCH-18'!$A$2:'2019-MARCH-18'!$A121,A61)</f>
        <v>1</v>
      </c>
      <c r="O61" s="13">
        <f>COUNTIF('2019-MARCH-19'!$A$2:'2019-MARCH-19'!$A121,A61)</f>
        <v>1</v>
      </c>
      <c r="P61" s="13">
        <f>COUNTIF('2019-MARCH-20'!$A$2:'2019-MARCH-20'!$A124,A61)</f>
        <v>0</v>
      </c>
      <c r="Q61" s="13">
        <f>COUNTIF('2019-MARCH-21'!$A$2:'2019-MARCH-21'!$A123,A61)</f>
        <v>0</v>
      </c>
      <c r="R61" s="13">
        <f>COUNTIF('2019-MARCH-22'!$A$2:'2019-MARCH-22'!$A124,A61)</f>
        <v>0</v>
      </c>
      <c r="S61" s="13">
        <f>COUNTIF('2019-MARCH-23'!$A$2:'2019-MARCH-23'!$A123,A61)</f>
        <v>0</v>
      </c>
      <c r="T61" s="13">
        <f>COUNTIF('2019-MARCH-24'!$A$2:'2019-MARCH-24'!$A121,A61)</f>
        <v>0</v>
      </c>
      <c r="U61" s="13">
        <f>COUNTIF('2019-MARCH-25'!$A$2:'2019-MARCH-25'!$A120,A61)</f>
        <v>0</v>
      </c>
      <c r="V61" s="6"/>
      <c r="W61" s="6">
        <f t="shared" si="7"/>
        <v>9</v>
      </c>
      <c r="X61" s="6">
        <f t="shared" si="8"/>
        <v>8</v>
      </c>
      <c r="Y61" s="1">
        <f t="shared" si="9"/>
        <v>0.05</v>
      </c>
    </row>
    <row r="62" spans="1:25" ht="17" x14ac:dyDescent="0.2">
      <c r="A62" s="1" t="s">
        <v>565</v>
      </c>
      <c r="B62" s="1">
        <v>2</v>
      </c>
      <c r="C62" s="1">
        <v>200</v>
      </c>
      <c r="D62" s="1">
        <v>1</v>
      </c>
      <c r="E62" s="1">
        <v>300</v>
      </c>
      <c r="F62" s="1">
        <v>1</v>
      </c>
      <c r="G62" s="6">
        <f>COUNTIF('2019-MARCH-01'!$A$2:'2019-MARCH-01'!$A97,A62)</f>
        <v>1</v>
      </c>
      <c r="H62" s="6">
        <f>COUNTIF('2019-MARCH-02'!$A$2:'2019-MARCH-02'!$A87,A62)</f>
        <v>1</v>
      </c>
      <c r="I62" s="6">
        <f>COUNTIF('2019-MARCH-03'!$A$2:'2019-MARCH-03'!$A94,A62)</f>
        <v>1</v>
      </c>
      <c r="J62" s="6">
        <f>COUNTIF('2019-MARCH-03'!$A$2:'2019-MARCH-03'!$A94,A62)</f>
        <v>1</v>
      </c>
      <c r="K62" s="13">
        <f>COUNTIF('2019-MARCH-05'!$A$2:'2019-MARCH-05'!$A91,A62)</f>
        <v>1</v>
      </c>
      <c r="L62" s="6">
        <f>COUNTIF('2019-MARCH-16'!$A$2:'2019-MARCH-16'!$A89,A62)</f>
        <v>1</v>
      </c>
      <c r="M62" s="13">
        <f>COUNTIF('2019-MARCH-17'!$A$2:'2019-MARCH-17'!$A122,A62)</f>
        <v>1</v>
      </c>
      <c r="N62" s="13">
        <f>COUNTIF('2019-MARCH-18'!$A$2:'2019-MARCH-18'!$A122,A62)</f>
        <v>1</v>
      </c>
      <c r="O62" s="13">
        <f>COUNTIF('2019-MARCH-19'!$A$2:'2019-MARCH-19'!$A122,A62)</f>
        <v>1</v>
      </c>
      <c r="P62" s="13">
        <f>COUNTIF('2019-MARCH-20'!$A$2:'2019-MARCH-20'!$A125,A62)</f>
        <v>0</v>
      </c>
      <c r="Q62" s="13">
        <f>COUNTIF('2019-MARCH-21'!$A$2:'2019-MARCH-21'!$A124,A62)</f>
        <v>0</v>
      </c>
      <c r="R62" s="13">
        <f>COUNTIF('2019-MARCH-22'!$A$2:'2019-MARCH-22'!$A125,A62)</f>
        <v>0</v>
      </c>
      <c r="S62" s="13">
        <f>COUNTIF('2019-MARCH-23'!$A$2:'2019-MARCH-23'!$A124,A62)</f>
        <v>0</v>
      </c>
      <c r="T62" s="13">
        <f>COUNTIF('2019-MARCH-24'!$A$2:'2019-MARCH-24'!$A122,A62)</f>
        <v>0</v>
      </c>
      <c r="U62" s="13">
        <f>COUNTIF('2019-MARCH-25'!$A$2:'2019-MARCH-25'!$A121,A62)</f>
        <v>0</v>
      </c>
      <c r="V62" s="6"/>
      <c r="W62" s="6">
        <f t="shared" si="7"/>
        <v>9</v>
      </c>
      <c r="X62" s="6">
        <f t="shared" si="8"/>
        <v>8</v>
      </c>
      <c r="Y62" s="1">
        <f t="shared" si="9"/>
        <v>5.5555555555555552E-2</v>
      </c>
    </row>
    <row r="63" spans="1:25" ht="17" x14ac:dyDescent="0.2">
      <c r="A63" s="1" t="s">
        <v>589</v>
      </c>
      <c r="B63" s="1">
        <v>4</v>
      </c>
      <c r="C63" s="1">
        <v>100</v>
      </c>
      <c r="D63" s="1">
        <v>1</v>
      </c>
      <c r="E63" s="1">
        <v>300</v>
      </c>
      <c r="F63" s="1">
        <v>1</v>
      </c>
      <c r="G63" s="6">
        <f>COUNTIF('2019-MARCH-01'!$A$2:'2019-MARCH-01'!$A98,A63)</f>
        <v>0</v>
      </c>
      <c r="H63" s="6">
        <f>COUNTIF('2019-MARCH-02'!$A$2:'2019-MARCH-02'!$A88,A63)</f>
        <v>0</v>
      </c>
      <c r="I63" s="6">
        <f>COUNTIF('2019-MARCH-03'!$A$2:'2019-MARCH-03'!$A95,A63)</f>
        <v>0</v>
      </c>
      <c r="J63" s="6">
        <f>COUNTIF('2019-MARCH-03'!$A$2:'2019-MARCH-03'!$A95,A63)</f>
        <v>0</v>
      </c>
      <c r="K63" s="13">
        <f>COUNTIF('2019-MARCH-05'!$A$2:'2019-MARCH-05'!$A92,A63)</f>
        <v>0</v>
      </c>
      <c r="L63" s="6">
        <f>COUNTIF('2019-MARCH-16'!$A$2:'2019-MARCH-16'!$A90,A63)</f>
        <v>0</v>
      </c>
      <c r="M63" s="13">
        <f>COUNTIF('2019-MARCH-17'!$A$2:'2019-MARCH-17'!$A123,A63)</f>
        <v>0</v>
      </c>
      <c r="N63" s="13">
        <f>COUNTIF('2019-MARCH-18'!$A$2:'2019-MARCH-18'!$A123,A63)</f>
        <v>0</v>
      </c>
      <c r="O63" s="13">
        <f>COUNTIF('2019-MARCH-19'!$A$2:'2019-MARCH-19'!$A123,A63)</f>
        <v>0</v>
      </c>
      <c r="P63" s="13">
        <f>COUNTIF('2019-MARCH-20'!$A$2:'2019-MARCH-20'!$A126,A63)</f>
        <v>0</v>
      </c>
      <c r="Q63" s="13">
        <f>COUNTIF('2019-MARCH-21'!$A$2:'2019-MARCH-21'!$A125,A63)</f>
        <v>0</v>
      </c>
      <c r="R63" s="13">
        <f>COUNTIF('2019-MARCH-22'!$A$2:'2019-MARCH-22'!$A126,A63)</f>
        <v>0</v>
      </c>
      <c r="S63" s="13">
        <f>COUNTIF('2019-MARCH-23'!$A$2:'2019-MARCH-23'!$A125,A63)</f>
        <v>0</v>
      </c>
      <c r="T63" s="13">
        <f>COUNTIF('2019-MARCH-24'!$A$2:'2019-MARCH-24'!$A123,A63)</f>
        <v>0</v>
      </c>
      <c r="U63" s="13">
        <f>COUNTIF('2019-MARCH-25'!$A$2:'2019-MARCH-25'!$A122,A63)</f>
        <v>0</v>
      </c>
      <c r="V63" s="6"/>
      <c r="W63" s="6">
        <f t="shared" si="7"/>
        <v>0</v>
      </c>
      <c r="X63" s="6">
        <f t="shared" si="8"/>
        <v>-1</v>
      </c>
      <c r="Y63" s="1">
        <f t="shared" si="9"/>
        <v>2.7777777777777776E-2</v>
      </c>
    </row>
    <row r="64" spans="1:25" ht="17" x14ac:dyDescent="0.2">
      <c r="A64" s="1" t="s">
        <v>590</v>
      </c>
      <c r="B64" s="1">
        <v>4</v>
      </c>
      <c r="C64" s="1">
        <v>100</v>
      </c>
      <c r="D64" s="1">
        <v>2</v>
      </c>
      <c r="E64" s="1">
        <v>300</v>
      </c>
      <c r="F64" s="1">
        <v>1</v>
      </c>
      <c r="G64" s="6">
        <f>COUNTIF('2019-MARCH-01'!$A$2:'2019-MARCH-01'!$A99,A64)</f>
        <v>0</v>
      </c>
      <c r="H64" s="6">
        <f>COUNTIF('2019-MARCH-02'!$A$2:'2019-MARCH-02'!$A89,A64)</f>
        <v>0</v>
      </c>
      <c r="I64" s="6">
        <f>COUNTIF('2019-MARCH-03'!$A$2:'2019-MARCH-03'!$A96,A64)</f>
        <v>0</v>
      </c>
      <c r="J64" s="6">
        <f>COUNTIF('2019-MARCH-03'!$A$2:'2019-MARCH-03'!$A96,A64)</f>
        <v>0</v>
      </c>
      <c r="K64" s="13">
        <f>COUNTIF('2019-MARCH-05'!$A$2:'2019-MARCH-05'!$A93,A64)</f>
        <v>0</v>
      </c>
      <c r="L64" s="6">
        <f>COUNTIF('2019-MARCH-16'!$A$2:'2019-MARCH-16'!$A91,A64)</f>
        <v>0</v>
      </c>
      <c r="M64" s="13">
        <f>COUNTIF('2019-MARCH-17'!$A$2:'2019-MARCH-17'!$A124,A64)</f>
        <v>0</v>
      </c>
      <c r="N64" s="13">
        <f>COUNTIF('2019-MARCH-18'!$A$2:'2019-MARCH-18'!$A124,A64)</f>
        <v>0</v>
      </c>
      <c r="O64" s="13">
        <f>COUNTIF('2019-MARCH-19'!$A$2:'2019-MARCH-19'!$A124,A64)</f>
        <v>0</v>
      </c>
      <c r="P64" s="13">
        <f>COUNTIF('2019-MARCH-20'!$A$2:'2019-MARCH-20'!$A127,A64)</f>
        <v>0</v>
      </c>
      <c r="Q64" s="13">
        <f>COUNTIF('2019-MARCH-21'!$A$2:'2019-MARCH-21'!$A126,A64)</f>
        <v>0</v>
      </c>
      <c r="R64" s="13">
        <f>COUNTIF('2019-MARCH-22'!$A$2:'2019-MARCH-22'!$A127,A64)</f>
        <v>0</v>
      </c>
      <c r="S64" s="13">
        <f>COUNTIF('2019-MARCH-23'!$A$2:'2019-MARCH-23'!$A126,A64)</f>
        <v>0</v>
      </c>
      <c r="T64" s="13">
        <f>COUNTIF('2019-MARCH-24'!$A$2:'2019-MARCH-24'!$A124,A64)</f>
        <v>0</v>
      </c>
      <c r="U64" s="13">
        <f>COUNTIF('2019-MARCH-25'!$A$2:'2019-MARCH-25'!$A123,A64)</f>
        <v>0</v>
      </c>
      <c r="V64" s="6"/>
      <c r="W64" s="6">
        <f t="shared" si="7"/>
        <v>0</v>
      </c>
      <c r="X64" s="6">
        <f t="shared" si="8"/>
        <v>-1</v>
      </c>
      <c r="Y64" s="1">
        <f t="shared" si="9"/>
        <v>2.7777777777777776E-2</v>
      </c>
    </row>
    <row r="65" spans="1:26" ht="17" x14ac:dyDescent="0.2">
      <c r="A65" s="1" t="s">
        <v>574</v>
      </c>
      <c r="B65" s="1">
        <v>1</v>
      </c>
      <c r="C65" s="1">
        <v>900</v>
      </c>
      <c r="D65" s="1">
        <v>2</v>
      </c>
      <c r="E65" s="1">
        <v>100</v>
      </c>
      <c r="F65" s="1">
        <v>1</v>
      </c>
      <c r="G65" s="6">
        <f>COUNTIF('2019-MARCH-01'!$A$2:'2019-MARCH-01'!$A100,A65)</f>
        <v>0</v>
      </c>
      <c r="H65" s="6">
        <f>COUNTIF('2019-MARCH-02'!$A$2:'2019-MARCH-02'!$A90,A65)</f>
        <v>0</v>
      </c>
      <c r="I65" s="6">
        <f>COUNTIF('2019-MARCH-03'!$A$2:'2019-MARCH-03'!$A97,A65)</f>
        <v>0</v>
      </c>
      <c r="J65" s="6">
        <f>COUNTIF('2019-MARCH-03'!$A$2:'2019-MARCH-03'!$A97,A65)</f>
        <v>0</v>
      </c>
      <c r="K65" s="13">
        <f>COUNTIF('2019-MARCH-05'!$A$2:'2019-MARCH-05'!$A94,A65)</f>
        <v>0</v>
      </c>
      <c r="L65" s="6">
        <f>COUNTIF('2019-MARCH-16'!$A$2:'2019-MARCH-16'!$A92,A65)</f>
        <v>0</v>
      </c>
      <c r="M65" s="13">
        <f>COUNTIF('2019-MARCH-17'!$A$2:'2019-MARCH-17'!$A125,A65)</f>
        <v>0</v>
      </c>
      <c r="N65" s="13">
        <f>COUNTIF('2019-MARCH-18'!$A$2:'2019-MARCH-18'!$A125,A65)</f>
        <v>0</v>
      </c>
      <c r="O65" s="13">
        <f>COUNTIF('2019-MARCH-19'!$A$2:'2019-MARCH-19'!$A125,A65)</f>
        <v>0</v>
      </c>
      <c r="P65" s="13">
        <f>COUNTIF('2019-MARCH-20'!$A$2:'2019-MARCH-20'!$A128,A65)</f>
        <v>0</v>
      </c>
      <c r="Q65" s="13">
        <f>COUNTIF('2019-MARCH-21'!$A$2:'2019-MARCH-21'!$A127,A65)</f>
        <v>0</v>
      </c>
      <c r="R65" s="13">
        <f>COUNTIF('2019-MARCH-22'!$A$2:'2019-MARCH-22'!$A128,A65)</f>
        <v>0</v>
      </c>
      <c r="S65" s="13">
        <f>COUNTIF('2019-MARCH-23'!$A$2:'2019-MARCH-23'!$A127,A65)</f>
        <v>0</v>
      </c>
      <c r="T65" s="13">
        <f>COUNTIF('2019-MARCH-24'!$A$2:'2019-MARCH-24'!$A125,A65)</f>
        <v>0</v>
      </c>
      <c r="U65" s="13">
        <f>COUNTIF('2019-MARCH-25'!$A$2:'2019-MARCH-25'!$A124,A65)</f>
        <v>0</v>
      </c>
      <c r="V65" s="6"/>
      <c r="W65" s="6">
        <f t="shared" si="7"/>
        <v>0</v>
      </c>
      <c r="X65" s="6">
        <f t="shared" si="8"/>
        <v>-1</v>
      </c>
      <c r="Y65" s="1">
        <f t="shared" si="9"/>
        <v>0.25</v>
      </c>
    </row>
    <row r="66" spans="1:26" ht="17" x14ac:dyDescent="0.2">
      <c r="A66" s="1" t="s">
        <v>655</v>
      </c>
      <c r="B66" s="1">
        <v>1</v>
      </c>
      <c r="C66" s="1">
        <v>1800</v>
      </c>
      <c r="D66" s="1">
        <v>3</v>
      </c>
      <c r="E66" s="1">
        <v>300</v>
      </c>
      <c r="F66" s="1">
        <v>1</v>
      </c>
      <c r="G66" s="6">
        <f>COUNTIF('2019-MARCH-01'!$A$2:'2019-MARCH-01'!$A101,A66)</f>
        <v>0</v>
      </c>
      <c r="H66" s="6">
        <f>COUNTIF('2019-MARCH-02'!$A$2:'2019-MARCH-02'!$A91,A66)</f>
        <v>0</v>
      </c>
      <c r="I66" s="6">
        <f>COUNTIF('2019-MARCH-03'!$A$2:'2019-MARCH-03'!$A98,A66)</f>
        <v>0</v>
      </c>
      <c r="J66" s="6">
        <f>COUNTIF('2019-MARCH-03'!$A$2:'2019-MARCH-03'!$A98,A66)</f>
        <v>0</v>
      </c>
      <c r="K66" s="13">
        <f>COUNTIF('2019-MARCH-05'!$A$2:'2019-MARCH-05'!$A95,A66)</f>
        <v>0</v>
      </c>
      <c r="L66" s="6">
        <f>COUNTIF('2019-MARCH-16'!$A$2:'2019-MARCH-16'!$A93,A66)</f>
        <v>0</v>
      </c>
      <c r="M66" s="13">
        <f>COUNTIF('2019-MARCH-17'!$A$2:'2019-MARCH-17'!$A126,A66)</f>
        <v>0</v>
      </c>
      <c r="N66" s="13">
        <f>COUNTIF('2019-MARCH-18'!$A$2:'2019-MARCH-18'!$A126,A66)</f>
        <v>0</v>
      </c>
      <c r="O66" s="13">
        <f>COUNTIF('2019-MARCH-19'!$A$2:'2019-MARCH-19'!$A126,A66)</f>
        <v>0</v>
      </c>
      <c r="P66" s="13">
        <f>COUNTIF('2019-MARCH-20'!$A$2:'2019-MARCH-20'!$A129,A66)</f>
        <v>0</v>
      </c>
      <c r="Q66" s="13">
        <f>COUNTIF('2019-MARCH-21'!$A$2:'2019-MARCH-21'!$A128,A66)</f>
        <v>0</v>
      </c>
      <c r="R66" s="13">
        <f>COUNTIF('2019-MARCH-22'!$A$2:'2019-MARCH-22'!$A129,A66)</f>
        <v>0</v>
      </c>
      <c r="S66" s="13">
        <f>COUNTIF('2019-MARCH-23'!$A$2:'2019-MARCH-23'!$A128,A66)</f>
        <v>0</v>
      </c>
      <c r="T66" s="13">
        <f>COUNTIF('2019-MARCH-24'!$A$2:'2019-MARCH-24'!$A126,A66)</f>
        <v>0</v>
      </c>
      <c r="U66" s="13">
        <f>COUNTIF('2019-MARCH-25'!$A$2:'2019-MARCH-25'!$A125,A66)</f>
        <v>0</v>
      </c>
      <c r="V66" s="6"/>
      <c r="W66" s="6">
        <f t="shared" si="7"/>
        <v>0</v>
      </c>
      <c r="X66" s="6">
        <f t="shared" si="8"/>
        <v>-1</v>
      </c>
      <c r="Y66" s="1">
        <f t="shared" si="9"/>
        <v>0.5</v>
      </c>
    </row>
    <row r="67" spans="1:26" ht="17" x14ac:dyDescent="0.2">
      <c r="A67" s="1" t="s">
        <v>133</v>
      </c>
      <c r="B67" s="1">
        <v>1</v>
      </c>
      <c r="C67" s="1">
        <v>900</v>
      </c>
      <c r="D67" s="1">
        <v>0</v>
      </c>
      <c r="E67" s="1">
        <v>0</v>
      </c>
      <c r="F67" s="1">
        <v>1</v>
      </c>
      <c r="G67" s="6">
        <f>COUNTIF('2019-MARCH-01'!$A$2:'2019-MARCH-01'!$A102,A67)</f>
        <v>0</v>
      </c>
      <c r="H67" s="6">
        <f>COUNTIF('2019-MARCH-02'!$A$2:'2019-MARCH-02'!$A92,A67)</f>
        <v>0</v>
      </c>
      <c r="I67" s="6">
        <f>COUNTIF('2019-MARCH-03'!$A$2:'2019-MARCH-03'!$A99,A67)</f>
        <v>0</v>
      </c>
      <c r="J67" s="6">
        <f>COUNTIF('2019-MARCH-03'!$A$2:'2019-MARCH-03'!$A99,A67)</f>
        <v>0</v>
      </c>
      <c r="K67" s="13">
        <f>COUNTIF('2019-MARCH-05'!$A$2:'2019-MARCH-05'!$A96,A67)</f>
        <v>0</v>
      </c>
      <c r="L67" s="6">
        <f>COUNTIF('2019-MARCH-16'!$A$2:'2019-MARCH-16'!$A94,A67)</f>
        <v>0</v>
      </c>
      <c r="M67" s="13">
        <f>COUNTIF('2019-MARCH-17'!$A$2:'2019-MARCH-17'!$A127,A67)</f>
        <v>0</v>
      </c>
      <c r="N67" s="13">
        <f>COUNTIF('2019-MARCH-18'!$A$2:'2019-MARCH-18'!$A127,A67)</f>
        <v>0</v>
      </c>
      <c r="O67" s="13">
        <f>COUNTIF('2019-MARCH-19'!$A$2:'2019-MARCH-19'!$A127,A67)</f>
        <v>0</v>
      </c>
      <c r="P67" s="13">
        <f>COUNTIF('2019-MARCH-20'!$A$2:'2019-MARCH-20'!$A130,A67)</f>
        <v>0</v>
      </c>
      <c r="Q67" s="13">
        <f>COUNTIF('2019-MARCH-21'!$A$2:'2019-MARCH-21'!$A129,A67)</f>
        <v>0</v>
      </c>
      <c r="R67" s="13">
        <f>COUNTIF('2019-MARCH-22'!$A$2:'2019-MARCH-22'!$A130,A67)</f>
        <v>0</v>
      </c>
      <c r="S67" s="13">
        <f>COUNTIF('2019-MARCH-23'!$A$2:'2019-MARCH-23'!$A129,A67)</f>
        <v>0</v>
      </c>
      <c r="T67" s="13">
        <f>COUNTIF('2019-MARCH-24'!$A$2:'2019-MARCH-24'!$A127,A67)</f>
        <v>0</v>
      </c>
      <c r="U67" s="13">
        <f>COUNTIF('2019-MARCH-25'!$A$2:'2019-MARCH-25'!$A126,A67)</f>
        <v>0</v>
      </c>
      <c r="V67" s="6"/>
      <c r="W67" s="6">
        <f t="shared" si="7"/>
        <v>0</v>
      </c>
      <c r="X67" s="6">
        <f t="shared" si="8"/>
        <v>-1</v>
      </c>
      <c r="Y67" s="1">
        <f t="shared" si="9"/>
        <v>0.25</v>
      </c>
    </row>
    <row r="68" spans="1:26" ht="17" x14ac:dyDescent="0.2">
      <c r="A68" s="1" t="s">
        <v>138</v>
      </c>
      <c r="B68" s="1">
        <v>1</v>
      </c>
      <c r="C68" s="1">
        <v>900</v>
      </c>
      <c r="D68" s="1">
        <v>0</v>
      </c>
      <c r="E68" s="1">
        <v>0</v>
      </c>
      <c r="F68" s="1">
        <v>1</v>
      </c>
      <c r="G68" s="6">
        <f>COUNTIF('2019-MARCH-01'!$A$2:'2019-MARCH-01'!$A103,A68)</f>
        <v>0</v>
      </c>
      <c r="H68" s="6">
        <f>COUNTIF('2019-MARCH-02'!$A$2:'2019-MARCH-02'!$A93,A68)</f>
        <v>0</v>
      </c>
      <c r="I68" s="6">
        <f>COUNTIF('2019-MARCH-03'!$A$2:'2019-MARCH-03'!$A100,A68)</f>
        <v>0</v>
      </c>
      <c r="J68" s="6">
        <f>COUNTIF('2019-MARCH-03'!$A$2:'2019-MARCH-03'!$A100,A68)</f>
        <v>0</v>
      </c>
      <c r="K68" s="13">
        <f>COUNTIF('2019-MARCH-05'!$A$2:'2019-MARCH-05'!$A97,A68)</f>
        <v>0</v>
      </c>
      <c r="L68" s="6">
        <f>COUNTIF('2019-MARCH-16'!$A$2:'2019-MARCH-16'!$A95,A68)</f>
        <v>0</v>
      </c>
      <c r="M68" s="13">
        <f>COUNTIF('2019-MARCH-17'!$A$2:'2019-MARCH-17'!$A128,A68)</f>
        <v>0</v>
      </c>
      <c r="N68" s="13">
        <f>COUNTIF('2019-MARCH-18'!$A$2:'2019-MARCH-18'!$A128,A68)</f>
        <v>0</v>
      </c>
      <c r="O68" s="13">
        <f>COUNTIF('2019-MARCH-19'!$A$2:'2019-MARCH-19'!$A128,A68)</f>
        <v>0</v>
      </c>
      <c r="P68" s="13">
        <f>COUNTIF('2019-MARCH-20'!$A$2:'2019-MARCH-20'!$A131,A68)</f>
        <v>0</v>
      </c>
      <c r="Q68" s="13">
        <f>COUNTIF('2019-MARCH-21'!$A$2:'2019-MARCH-21'!$A130,A68)</f>
        <v>0</v>
      </c>
      <c r="R68" s="13">
        <f>COUNTIF('2019-MARCH-22'!$A$2:'2019-MARCH-22'!$A131,A68)</f>
        <v>0</v>
      </c>
      <c r="S68" s="13">
        <f>COUNTIF('2019-MARCH-23'!$A$2:'2019-MARCH-23'!$A130,A68)</f>
        <v>0</v>
      </c>
      <c r="T68" s="13">
        <f>COUNTIF('2019-MARCH-24'!$A$2:'2019-MARCH-24'!$A128,A68)</f>
        <v>0</v>
      </c>
      <c r="U68" s="13">
        <f>COUNTIF('2019-MARCH-25'!$A$2:'2019-MARCH-25'!$A127,A68)</f>
        <v>0</v>
      </c>
      <c r="V68" s="6"/>
      <c r="W68" s="6">
        <f t="shared" si="7"/>
        <v>0</v>
      </c>
      <c r="X68" s="6">
        <f t="shared" si="8"/>
        <v>-1</v>
      </c>
      <c r="Y68" s="1">
        <f t="shared" si="9"/>
        <v>0.25</v>
      </c>
    </row>
    <row r="69" spans="1:26" ht="17" x14ac:dyDescent="0.2">
      <c r="A69" s="1" t="s">
        <v>139</v>
      </c>
      <c r="B69" s="1">
        <v>1</v>
      </c>
      <c r="C69" s="1">
        <v>900</v>
      </c>
      <c r="D69" s="1">
        <v>0</v>
      </c>
      <c r="E69" s="1">
        <v>0</v>
      </c>
      <c r="F69" s="1">
        <v>1</v>
      </c>
      <c r="G69" s="6">
        <f>COUNTIF('2019-MARCH-01'!$A$2:'2019-MARCH-01'!$A104,A69)</f>
        <v>0</v>
      </c>
      <c r="H69" s="6">
        <f>COUNTIF('2019-MARCH-02'!$A$2:'2019-MARCH-02'!$A94,A69)</f>
        <v>0</v>
      </c>
      <c r="I69" s="6">
        <f>COUNTIF('2019-MARCH-03'!$A$2:'2019-MARCH-03'!$A101,A69)</f>
        <v>0</v>
      </c>
      <c r="J69" s="6">
        <f>COUNTIF('2019-MARCH-03'!$A$2:'2019-MARCH-03'!$A101,A69)</f>
        <v>0</v>
      </c>
      <c r="K69" s="13">
        <f>COUNTIF('2019-MARCH-05'!$A$2:'2019-MARCH-05'!$A98,A69)</f>
        <v>0</v>
      </c>
      <c r="L69" s="6">
        <f>COUNTIF('2019-MARCH-16'!$A$2:'2019-MARCH-16'!$A96,A69)</f>
        <v>0</v>
      </c>
      <c r="M69" s="13">
        <f>COUNTIF('2019-MARCH-17'!$A$2:'2019-MARCH-17'!$A129,A69)</f>
        <v>0</v>
      </c>
      <c r="N69" s="13">
        <f>COUNTIF('2019-MARCH-18'!$A$2:'2019-MARCH-18'!$A129,A69)</f>
        <v>0</v>
      </c>
      <c r="O69" s="13">
        <f>COUNTIF('2019-MARCH-19'!$A$2:'2019-MARCH-19'!$A129,A69)</f>
        <v>0</v>
      </c>
      <c r="P69" s="13">
        <f>COUNTIF('2019-MARCH-20'!$A$2:'2019-MARCH-20'!$A132,A69)</f>
        <v>0</v>
      </c>
      <c r="Q69" s="13">
        <f>COUNTIF('2019-MARCH-21'!$A$2:'2019-MARCH-21'!$A131,A69)</f>
        <v>0</v>
      </c>
      <c r="R69" s="13">
        <f>COUNTIF('2019-MARCH-22'!$A$2:'2019-MARCH-22'!$A132,A69)</f>
        <v>0</v>
      </c>
      <c r="S69" s="13">
        <f>COUNTIF('2019-MARCH-23'!$A$2:'2019-MARCH-23'!$A131,A69)</f>
        <v>0</v>
      </c>
      <c r="T69" s="13">
        <f>COUNTIF('2019-MARCH-24'!$A$2:'2019-MARCH-24'!$A129,A69)</f>
        <v>0</v>
      </c>
      <c r="U69" s="13">
        <f>COUNTIF('2019-MARCH-25'!$A$2:'2019-MARCH-25'!$A128,A69)</f>
        <v>0</v>
      </c>
      <c r="V69" s="6"/>
      <c r="W69" s="6">
        <f t="shared" si="7"/>
        <v>0</v>
      </c>
      <c r="X69" s="6">
        <f t="shared" si="8"/>
        <v>-1</v>
      </c>
      <c r="Y69" s="1">
        <f t="shared" si="9"/>
        <v>0.25</v>
      </c>
    </row>
    <row r="70" spans="1:26" ht="17" x14ac:dyDescent="0.2">
      <c r="A70" s="1" t="s">
        <v>147</v>
      </c>
      <c r="B70" s="1">
        <v>1</v>
      </c>
      <c r="C70" s="1">
        <v>900</v>
      </c>
      <c r="D70" s="1">
        <v>0</v>
      </c>
      <c r="E70" s="1">
        <v>0</v>
      </c>
      <c r="F70" s="1">
        <v>1</v>
      </c>
      <c r="G70" s="6">
        <f>COUNTIF('2019-MARCH-01'!$A$2:'2019-MARCH-01'!$A105,A70)</f>
        <v>0</v>
      </c>
      <c r="H70" s="6">
        <f>COUNTIF('2019-MARCH-02'!$A$2:'2019-MARCH-02'!$A95,A70)</f>
        <v>0</v>
      </c>
      <c r="I70" s="6">
        <f>COUNTIF('2019-MARCH-03'!$A$2:'2019-MARCH-03'!$A102,A70)</f>
        <v>0</v>
      </c>
      <c r="J70" s="6">
        <f>COUNTIF('2019-MARCH-03'!$A$2:'2019-MARCH-03'!$A102,A70)</f>
        <v>0</v>
      </c>
      <c r="K70" s="13">
        <f>COUNTIF('2019-MARCH-05'!$A$2:'2019-MARCH-05'!$A99,A70)</f>
        <v>0</v>
      </c>
      <c r="L70" s="6">
        <f>COUNTIF('2019-MARCH-16'!$A$2:'2019-MARCH-16'!$A97,A70)</f>
        <v>0</v>
      </c>
      <c r="M70" s="13">
        <f>COUNTIF('2019-MARCH-17'!$A$2:'2019-MARCH-17'!$A130,A70)</f>
        <v>0</v>
      </c>
      <c r="N70" s="13">
        <f>COUNTIF('2019-MARCH-18'!$A$2:'2019-MARCH-18'!$A130,A70)</f>
        <v>0</v>
      </c>
      <c r="O70" s="13">
        <f>COUNTIF('2019-MARCH-19'!$A$2:'2019-MARCH-19'!$A130,A70)</f>
        <v>0</v>
      </c>
      <c r="P70" s="13">
        <f>COUNTIF('2019-MARCH-20'!$A$2:'2019-MARCH-20'!$A133,A70)</f>
        <v>0</v>
      </c>
      <c r="Q70" s="13">
        <f>COUNTIF('2019-MARCH-21'!$A$2:'2019-MARCH-21'!$A132,A70)</f>
        <v>0</v>
      </c>
      <c r="R70" s="13">
        <f>COUNTIF('2019-MARCH-22'!$A$2:'2019-MARCH-22'!$A133,A70)</f>
        <v>0</v>
      </c>
      <c r="S70" s="13">
        <f>COUNTIF('2019-MARCH-23'!$A$2:'2019-MARCH-23'!$A132,A70)</f>
        <v>0</v>
      </c>
      <c r="T70" s="13">
        <f>COUNTIF('2019-MARCH-24'!$A$2:'2019-MARCH-24'!$A130,A70)</f>
        <v>0</v>
      </c>
      <c r="U70" s="13">
        <f>COUNTIF('2019-MARCH-25'!$A$2:'2019-MARCH-25'!$A129,A70)</f>
        <v>0</v>
      </c>
      <c r="V70" s="6"/>
      <c r="W70" s="6">
        <f t="shared" si="7"/>
        <v>0</v>
      </c>
      <c r="X70" s="6">
        <f t="shared" si="8"/>
        <v>-1</v>
      </c>
      <c r="Y70" s="1">
        <f t="shared" si="9"/>
        <v>0.25</v>
      </c>
    </row>
    <row r="71" spans="1:26" ht="17" x14ac:dyDescent="0.2">
      <c r="A71" s="1" t="s">
        <v>148</v>
      </c>
      <c r="B71" s="1">
        <v>1</v>
      </c>
      <c r="C71" s="1">
        <v>900</v>
      </c>
      <c r="D71" s="1">
        <v>0</v>
      </c>
      <c r="E71" s="1">
        <v>0</v>
      </c>
      <c r="F71" s="1">
        <v>1</v>
      </c>
      <c r="G71" s="6">
        <f>COUNTIF('2019-MARCH-01'!$A$2:'2019-MARCH-01'!$A106,A71)</f>
        <v>0</v>
      </c>
      <c r="H71" s="6">
        <f>COUNTIF('2019-MARCH-02'!$A$2:'2019-MARCH-02'!$A96,A71)</f>
        <v>0</v>
      </c>
      <c r="I71" s="6">
        <f>COUNTIF('2019-MARCH-03'!$A$2:'2019-MARCH-03'!$A103,A71)</f>
        <v>0</v>
      </c>
      <c r="J71" s="6">
        <f>COUNTIF('2019-MARCH-03'!$A$2:'2019-MARCH-03'!$A103,A71)</f>
        <v>0</v>
      </c>
      <c r="K71" s="13">
        <f>COUNTIF('2019-MARCH-05'!$A$2:'2019-MARCH-05'!$A100,A71)</f>
        <v>0</v>
      </c>
      <c r="L71" s="6">
        <f>COUNTIF('2019-MARCH-16'!$A$2:'2019-MARCH-16'!$A98,A71)</f>
        <v>0</v>
      </c>
      <c r="M71" s="13">
        <f>COUNTIF('2019-MARCH-17'!$A$2:'2019-MARCH-17'!$A131,A71)</f>
        <v>0</v>
      </c>
      <c r="N71" s="13">
        <f>COUNTIF('2019-MARCH-18'!$A$2:'2019-MARCH-18'!$A131,A71)</f>
        <v>0</v>
      </c>
      <c r="O71" s="13">
        <f>COUNTIF('2019-MARCH-19'!$A$2:'2019-MARCH-19'!$A131,A71)</f>
        <v>0</v>
      </c>
      <c r="P71" s="13">
        <f>COUNTIF('2019-MARCH-20'!$A$2:'2019-MARCH-20'!$A134,A71)</f>
        <v>0</v>
      </c>
      <c r="Q71" s="13">
        <f>COUNTIF('2019-MARCH-21'!$A$2:'2019-MARCH-21'!$A133,A71)</f>
        <v>0</v>
      </c>
      <c r="R71" s="13">
        <f>COUNTIF('2019-MARCH-22'!$A$2:'2019-MARCH-22'!$A134,A71)</f>
        <v>0</v>
      </c>
      <c r="S71" s="13">
        <f>COUNTIF('2019-MARCH-23'!$A$2:'2019-MARCH-23'!$A133,A71)</f>
        <v>0</v>
      </c>
      <c r="T71" s="13">
        <f>COUNTIF('2019-MARCH-24'!$A$2:'2019-MARCH-24'!$A131,A71)</f>
        <v>0</v>
      </c>
      <c r="U71" s="13">
        <f>COUNTIF('2019-MARCH-25'!$A$2:'2019-MARCH-25'!$A130,A71)</f>
        <v>0</v>
      </c>
      <c r="V71" s="6"/>
      <c r="W71" s="6">
        <f t="shared" si="7"/>
        <v>0</v>
      </c>
      <c r="X71" s="6">
        <f t="shared" si="8"/>
        <v>-1</v>
      </c>
      <c r="Y71" s="1">
        <f t="shared" si="9"/>
        <v>0.25</v>
      </c>
    </row>
    <row r="72" spans="1:26" ht="17" x14ac:dyDescent="0.2">
      <c r="A72" s="1" t="s">
        <v>150</v>
      </c>
      <c r="B72" s="1">
        <v>1</v>
      </c>
      <c r="C72" s="1">
        <v>900</v>
      </c>
      <c r="D72" s="1">
        <v>0</v>
      </c>
      <c r="E72" s="1">
        <v>0</v>
      </c>
      <c r="F72" s="1">
        <v>1</v>
      </c>
      <c r="G72" s="6">
        <f>COUNTIF('2019-MARCH-01'!$A$2:'2019-MARCH-01'!$A107,A72)</f>
        <v>0</v>
      </c>
      <c r="H72" s="6">
        <f>COUNTIF('2019-MARCH-02'!$A$2:'2019-MARCH-02'!$A97,A72)</f>
        <v>0</v>
      </c>
      <c r="I72" s="6">
        <f>COUNTIF('2019-MARCH-03'!$A$2:'2019-MARCH-03'!$A104,A72)</f>
        <v>0</v>
      </c>
      <c r="J72" s="6">
        <f>COUNTIF('2019-MARCH-03'!$A$2:'2019-MARCH-03'!$A104,A72)</f>
        <v>0</v>
      </c>
      <c r="K72" s="13">
        <f>COUNTIF('2019-MARCH-05'!$A$2:'2019-MARCH-05'!$A101,A72)</f>
        <v>0</v>
      </c>
      <c r="L72" s="6">
        <f>COUNTIF('2019-MARCH-16'!$A$2:'2019-MARCH-16'!$A99,A72)</f>
        <v>0</v>
      </c>
      <c r="M72" s="13">
        <f>COUNTIF('2019-MARCH-17'!$A$2:'2019-MARCH-17'!$A132,A72)</f>
        <v>0</v>
      </c>
      <c r="N72" s="13">
        <f>COUNTIF('2019-MARCH-18'!$A$2:'2019-MARCH-18'!$A132,A72)</f>
        <v>0</v>
      </c>
      <c r="O72" s="13">
        <f>COUNTIF('2019-MARCH-19'!$A$2:'2019-MARCH-19'!$A132,A72)</f>
        <v>0</v>
      </c>
      <c r="P72" s="13">
        <f>COUNTIF('2019-MARCH-20'!$A$2:'2019-MARCH-20'!$A135,A72)</f>
        <v>0</v>
      </c>
      <c r="Q72" s="13">
        <f>COUNTIF('2019-MARCH-21'!$A$2:'2019-MARCH-21'!$A134,A72)</f>
        <v>0</v>
      </c>
      <c r="R72" s="13">
        <f>COUNTIF('2019-MARCH-22'!$A$2:'2019-MARCH-22'!$A135,A72)</f>
        <v>0</v>
      </c>
      <c r="S72" s="13">
        <f>COUNTIF('2019-MARCH-23'!$A$2:'2019-MARCH-23'!$A134,A72)</f>
        <v>0</v>
      </c>
      <c r="T72" s="13">
        <f>COUNTIF('2019-MARCH-24'!$A$2:'2019-MARCH-24'!$A132,A72)</f>
        <v>0</v>
      </c>
      <c r="U72" s="13">
        <f>COUNTIF('2019-MARCH-25'!$A$2:'2019-MARCH-25'!$A131,A72)</f>
        <v>0</v>
      </c>
      <c r="V72" s="6"/>
      <c r="W72" s="6">
        <f t="shared" si="7"/>
        <v>0</v>
      </c>
      <c r="X72" s="6">
        <f t="shared" si="8"/>
        <v>-1</v>
      </c>
      <c r="Y72" s="1">
        <f t="shared" si="9"/>
        <v>0.25</v>
      </c>
    </row>
    <row r="73" spans="1:26" ht="17" x14ac:dyDescent="0.2">
      <c r="A73" s="1" t="s">
        <v>158</v>
      </c>
      <c r="B73" s="1">
        <v>1</v>
      </c>
      <c r="C73" s="1">
        <v>900</v>
      </c>
      <c r="D73" s="1">
        <v>0</v>
      </c>
      <c r="E73" s="1">
        <v>0</v>
      </c>
      <c r="F73" s="1">
        <v>1</v>
      </c>
      <c r="G73" s="6">
        <f>COUNTIF('2019-MARCH-01'!$A$2:'2019-MARCH-01'!$A108,A73)</f>
        <v>0</v>
      </c>
      <c r="H73" s="6">
        <f>COUNTIF('2019-MARCH-02'!$A$2:'2019-MARCH-02'!$A98,A73)</f>
        <v>0</v>
      </c>
      <c r="I73" s="6">
        <f>COUNTIF('2019-MARCH-03'!$A$2:'2019-MARCH-03'!$A105,A73)</f>
        <v>0</v>
      </c>
      <c r="J73" s="6">
        <f>COUNTIF('2019-MARCH-03'!$A$2:'2019-MARCH-03'!$A105,A73)</f>
        <v>0</v>
      </c>
      <c r="K73" s="13">
        <f>COUNTIF('2019-MARCH-05'!$A$2:'2019-MARCH-05'!$A102,A73)</f>
        <v>0</v>
      </c>
      <c r="L73" s="6">
        <f>COUNTIF('2019-MARCH-16'!$A$2:'2019-MARCH-16'!$A100,A73)</f>
        <v>0</v>
      </c>
      <c r="M73" s="13">
        <f>COUNTIF('2019-MARCH-17'!$A$2:'2019-MARCH-17'!$A133,A73)</f>
        <v>0</v>
      </c>
      <c r="N73" s="13">
        <f>COUNTIF('2019-MARCH-18'!$A$2:'2019-MARCH-18'!$A133,A73)</f>
        <v>0</v>
      </c>
      <c r="O73" s="13">
        <f>COUNTIF('2019-MARCH-19'!$A$2:'2019-MARCH-19'!$A133,A73)</f>
        <v>0</v>
      </c>
      <c r="P73" s="13">
        <f>COUNTIF('2019-MARCH-20'!$A$2:'2019-MARCH-20'!$A136,A73)</f>
        <v>0</v>
      </c>
      <c r="Q73" s="13">
        <f>COUNTIF('2019-MARCH-21'!$A$2:'2019-MARCH-21'!$A135,A73)</f>
        <v>0</v>
      </c>
      <c r="R73" s="13">
        <f>COUNTIF('2019-MARCH-22'!$A$2:'2019-MARCH-22'!$A136,A73)</f>
        <v>0</v>
      </c>
      <c r="S73" s="13">
        <f>COUNTIF('2019-MARCH-23'!$A$2:'2019-MARCH-23'!$A135,A73)</f>
        <v>0</v>
      </c>
      <c r="T73" s="13">
        <f>COUNTIF('2019-MARCH-24'!$A$2:'2019-MARCH-24'!$A133,A73)</f>
        <v>0</v>
      </c>
      <c r="U73" s="13">
        <f>COUNTIF('2019-MARCH-25'!$A$2:'2019-MARCH-25'!$A132,A73)</f>
        <v>0</v>
      </c>
      <c r="V73" s="6"/>
      <c r="W73" s="6">
        <f t="shared" si="7"/>
        <v>0</v>
      </c>
      <c r="X73" s="6">
        <f t="shared" si="8"/>
        <v>-1</v>
      </c>
      <c r="Y73" s="1">
        <f t="shared" si="9"/>
        <v>0.25</v>
      </c>
    </row>
    <row r="74" spans="1:26" ht="17" x14ac:dyDescent="0.2">
      <c r="A74" s="1" t="s">
        <v>173</v>
      </c>
      <c r="B74" s="1">
        <v>1</v>
      </c>
      <c r="C74" s="1">
        <v>900</v>
      </c>
      <c r="D74" s="1">
        <v>0</v>
      </c>
      <c r="E74" s="1">
        <v>0</v>
      </c>
      <c r="F74" s="1">
        <v>1</v>
      </c>
      <c r="G74" s="6">
        <f>COUNTIF('2019-MARCH-01'!$A$2:'2019-MARCH-01'!$A109,A74)</f>
        <v>0</v>
      </c>
      <c r="H74" s="6">
        <f>COUNTIF('2019-MARCH-02'!$A$2:'2019-MARCH-02'!$A99,A74)</f>
        <v>0</v>
      </c>
      <c r="I74" s="6">
        <f>COUNTIF('2019-MARCH-03'!$A$2:'2019-MARCH-03'!$A106,A74)</f>
        <v>0</v>
      </c>
      <c r="J74" s="6">
        <f>COUNTIF('2019-MARCH-03'!$A$2:'2019-MARCH-03'!$A106,A74)</f>
        <v>0</v>
      </c>
      <c r="K74" s="13">
        <f>COUNTIF('2019-MARCH-05'!$A$2:'2019-MARCH-05'!$A103,A74)</f>
        <v>0</v>
      </c>
      <c r="L74" s="6">
        <f>COUNTIF('2019-MARCH-16'!$A$2:'2019-MARCH-16'!$A101,A74)</f>
        <v>0</v>
      </c>
      <c r="M74" s="13">
        <f>COUNTIF('2019-MARCH-17'!$A$2:'2019-MARCH-17'!$A134,A74)</f>
        <v>0</v>
      </c>
      <c r="N74" s="13">
        <f>COUNTIF('2019-MARCH-18'!$A$2:'2019-MARCH-18'!$A134,A74)</f>
        <v>0</v>
      </c>
      <c r="O74" s="13">
        <f>COUNTIF('2019-MARCH-19'!$A$2:'2019-MARCH-19'!$A134,A74)</f>
        <v>0</v>
      </c>
      <c r="P74" s="13">
        <f>COUNTIF('2019-MARCH-20'!$A$2:'2019-MARCH-20'!$A137,A74)</f>
        <v>0</v>
      </c>
      <c r="Q74" s="13">
        <f>COUNTIF('2019-MARCH-21'!$A$2:'2019-MARCH-21'!$A136,A74)</f>
        <v>0</v>
      </c>
      <c r="R74" s="13">
        <f>COUNTIF('2019-MARCH-22'!$A$2:'2019-MARCH-22'!$A137,A74)</f>
        <v>0</v>
      </c>
      <c r="S74" s="13">
        <f>COUNTIF('2019-MARCH-23'!$A$2:'2019-MARCH-23'!$A136,A74)</f>
        <v>0</v>
      </c>
      <c r="T74" s="13">
        <f>COUNTIF('2019-MARCH-24'!$A$2:'2019-MARCH-24'!$A134,A74)</f>
        <v>0</v>
      </c>
      <c r="U74" s="13">
        <f>COUNTIF('2019-MARCH-25'!$A$2:'2019-MARCH-25'!$A133,A74)</f>
        <v>0</v>
      </c>
      <c r="V74" s="6"/>
      <c r="W74" s="6">
        <f t="shared" si="7"/>
        <v>0</v>
      </c>
      <c r="X74" s="6">
        <f t="shared" si="8"/>
        <v>-1</v>
      </c>
      <c r="Y74" s="1">
        <f t="shared" si="9"/>
        <v>0.25</v>
      </c>
    </row>
    <row r="75" spans="1:26" ht="17" x14ac:dyDescent="0.2">
      <c r="A75" s="1" t="s">
        <v>174</v>
      </c>
      <c r="B75" s="1">
        <v>1</v>
      </c>
      <c r="C75" s="1">
        <v>900</v>
      </c>
      <c r="D75" s="1">
        <v>0</v>
      </c>
      <c r="E75" s="1">
        <v>0</v>
      </c>
      <c r="F75" s="1">
        <v>1</v>
      </c>
      <c r="G75" s="6">
        <f>COUNTIF('2019-MARCH-01'!$A$2:'2019-MARCH-01'!$A110,A75)</f>
        <v>0</v>
      </c>
      <c r="H75" s="6">
        <f>COUNTIF('2019-MARCH-02'!$A$2:'2019-MARCH-02'!$A100,A75)</f>
        <v>0</v>
      </c>
      <c r="I75" s="6">
        <f>COUNTIF('2019-MARCH-03'!$A$2:'2019-MARCH-03'!$A107,A75)</f>
        <v>0</v>
      </c>
      <c r="J75" s="6">
        <f>COUNTIF('2019-MARCH-03'!$A$2:'2019-MARCH-03'!$A107,A75)</f>
        <v>0</v>
      </c>
      <c r="K75" s="13">
        <f>COUNTIF('2019-MARCH-05'!$A$2:'2019-MARCH-05'!$A104,A75)</f>
        <v>0</v>
      </c>
      <c r="L75" s="6">
        <f>COUNTIF('2019-MARCH-16'!$A$2:'2019-MARCH-16'!$A102,A75)</f>
        <v>0</v>
      </c>
      <c r="M75" s="13">
        <f>COUNTIF('2019-MARCH-17'!$A$2:'2019-MARCH-17'!$A135,A75)</f>
        <v>0</v>
      </c>
      <c r="N75" s="13">
        <f>COUNTIF('2019-MARCH-18'!$A$2:'2019-MARCH-18'!$A135,A75)</f>
        <v>0</v>
      </c>
      <c r="O75" s="13">
        <f>COUNTIF('2019-MARCH-19'!$A$2:'2019-MARCH-19'!$A135,A75)</f>
        <v>0</v>
      </c>
      <c r="P75" s="13">
        <f>COUNTIF('2019-MARCH-20'!$A$2:'2019-MARCH-20'!$A138,A75)</f>
        <v>0</v>
      </c>
      <c r="Q75" s="13">
        <f>COUNTIF('2019-MARCH-21'!$A$2:'2019-MARCH-21'!$A137,A75)</f>
        <v>0</v>
      </c>
      <c r="R75" s="13">
        <f>COUNTIF('2019-MARCH-22'!$A$2:'2019-MARCH-22'!$A138,A75)</f>
        <v>0</v>
      </c>
      <c r="S75" s="13">
        <f>COUNTIF('2019-MARCH-23'!$A$2:'2019-MARCH-23'!$A137,A75)</f>
        <v>0</v>
      </c>
      <c r="T75" s="13">
        <f>COUNTIF('2019-MARCH-24'!$A$2:'2019-MARCH-24'!$A135,A75)</f>
        <v>0</v>
      </c>
      <c r="U75" s="13">
        <f>COUNTIF('2019-MARCH-25'!$A$2:'2019-MARCH-25'!$A134,A75)</f>
        <v>0</v>
      </c>
      <c r="V75" s="6"/>
      <c r="W75" s="6">
        <f t="shared" si="7"/>
        <v>0</v>
      </c>
      <c r="X75" s="6">
        <f t="shared" si="8"/>
        <v>-1</v>
      </c>
      <c r="Y75" s="1">
        <f t="shared" si="9"/>
        <v>0.25</v>
      </c>
    </row>
    <row r="76" spans="1:26" ht="17" x14ac:dyDescent="0.2">
      <c r="A76" s="1" t="s">
        <v>190</v>
      </c>
      <c r="B76" s="1">
        <v>1</v>
      </c>
      <c r="C76" s="1">
        <v>900</v>
      </c>
      <c r="D76" s="1">
        <v>0</v>
      </c>
      <c r="E76" s="1">
        <v>0</v>
      </c>
      <c r="F76" s="1">
        <v>1</v>
      </c>
      <c r="G76" s="6">
        <f>COUNTIF('2019-MARCH-01'!$A$2:'2019-MARCH-01'!$A111,A76)</f>
        <v>0</v>
      </c>
      <c r="H76" s="6">
        <f>COUNTIF('2019-MARCH-02'!$A$2:'2019-MARCH-02'!$A101,A76)</f>
        <v>0</v>
      </c>
      <c r="I76" s="6">
        <f>COUNTIF('2019-MARCH-03'!$A$2:'2019-MARCH-03'!$A108,A76)</f>
        <v>0</v>
      </c>
      <c r="J76" s="6">
        <f>COUNTIF('2019-MARCH-03'!$A$2:'2019-MARCH-03'!$A108,A76)</f>
        <v>0</v>
      </c>
      <c r="K76" s="13">
        <f>COUNTIF('2019-MARCH-05'!$A$2:'2019-MARCH-05'!$A105,A76)</f>
        <v>0</v>
      </c>
      <c r="L76" s="6">
        <f>COUNTIF('2019-MARCH-16'!$A$2:'2019-MARCH-16'!$A103,A76)</f>
        <v>0</v>
      </c>
      <c r="M76" s="13">
        <f>COUNTIF('2019-MARCH-17'!$A$2:'2019-MARCH-17'!$A136,A76)</f>
        <v>0</v>
      </c>
      <c r="N76" s="13">
        <f>COUNTIF('2019-MARCH-18'!$A$2:'2019-MARCH-18'!$A136,A76)</f>
        <v>0</v>
      </c>
      <c r="O76" s="13">
        <f>COUNTIF('2019-MARCH-19'!$A$2:'2019-MARCH-19'!$A136,A76)</f>
        <v>0</v>
      </c>
      <c r="P76" s="13">
        <f>COUNTIF('2019-MARCH-20'!$A$2:'2019-MARCH-20'!$A139,A76)</f>
        <v>0</v>
      </c>
      <c r="Q76" s="13">
        <f>COUNTIF('2019-MARCH-21'!$A$2:'2019-MARCH-21'!$A138,A76)</f>
        <v>0</v>
      </c>
      <c r="R76" s="13">
        <f>COUNTIF('2019-MARCH-22'!$A$2:'2019-MARCH-22'!$A139,A76)</f>
        <v>0</v>
      </c>
      <c r="S76" s="13">
        <f>COUNTIF('2019-MARCH-23'!$A$2:'2019-MARCH-23'!$A138,A76)</f>
        <v>0</v>
      </c>
      <c r="T76" s="13">
        <f>COUNTIF('2019-MARCH-24'!$A$2:'2019-MARCH-24'!$A136,A76)</f>
        <v>0</v>
      </c>
      <c r="U76" s="13">
        <f>COUNTIF('2019-MARCH-25'!$A$2:'2019-MARCH-25'!$A135,A76)</f>
        <v>0</v>
      </c>
      <c r="V76" s="6"/>
      <c r="W76" s="6">
        <f t="shared" si="7"/>
        <v>0</v>
      </c>
      <c r="X76" s="6">
        <f t="shared" si="8"/>
        <v>-1</v>
      </c>
      <c r="Y76" s="1">
        <f t="shared" si="9"/>
        <v>0.25</v>
      </c>
    </row>
    <row r="77" spans="1:26" ht="17" x14ac:dyDescent="0.2">
      <c r="A77" s="1" t="s">
        <v>194</v>
      </c>
      <c r="B77" s="1">
        <v>1</v>
      </c>
      <c r="C77" s="1">
        <v>900</v>
      </c>
      <c r="D77" s="1">
        <v>0</v>
      </c>
      <c r="E77" s="1">
        <v>0</v>
      </c>
      <c r="F77" s="1">
        <v>1</v>
      </c>
      <c r="G77" s="6">
        <f>COUNTIF('2019-MARCH-01'!$A$2:'2019-MARCH-01'!$A112,A77)</f>
        <v>0</v>
      </c>
      <c r="H77" s="6">
        <f>COUNTIF('2019-MARCH-02'!$A$2:'2019-MARCH-02'!$A102,A77)</f>
        <v>0</v>
      </c>
      <c r="I77" s="6">
        <f>COUNTIF('2019-MARCH-03'!$A$2:'2019-MARCH-03'!$A109,A77)</f>
        <v>0</v>
      </c>
      <c r="J77" s="6">
        <f>COUNTIF('2019-MARCH-03'!$A$2:'2019-MARCH-03'!$A109,A77)</f>
        <v>0</v>
      </c>
      <c r="K77" s="13">
        <f>COUNTIF('2019-MARCH-05'!$A$2:'2019-MARCH-05'!$A106,A77)</f>
        <v>0</v>
      </c>
      <c r="L77" s="6">
        <f>COUNTIF('2019-MARCH-16'!$A$2:'2019-MARCH-16'!$A104,A77)</f>
        <v>0</v>
      </c>
      <c r="M77" s="13">
        <f>COUNTIF('2019-MARCH-17'!$A$2:'2019-MARCH-17'!$A137,A77)</f>
        <v>0</v>
      </c>
      <c r="N77" s="13">
        <f>COUNTIF('2019-MARCH-18'!$A$2:'2019-MARCH-18'!$A137,A77)</f>
        <v>0</v>
      </c>
      <c r="O77" s="13">
        <f>COUNTIF('2019-MARCH-19'!$A$2:'2019-MARCH-19'!$A137,A77)</f>
        <v>0</v>
      </c>
      <c r="P77" s="13">
        <f>COUNTIF('2019-MARCH-20'!$A$2:'2019-MARCH-20'!$A140,A77)</f>
        <v>0</v>
      </c>
      <c r="Q77" s="13">
        <f>COUNTIF('2019-MARCH-21'!$A$2:'2019-MARCH-21'!$A139,A77)</f>
        <v>0</v>
      </c>
      <c r="R77" s="13">
        <f>COUNTIF('2019-MARCH-22'!$A$2:'2019-MARCH-22'!$A140,A77)</f>
        <v>0</v>
      </c>
      <c r="S77" s="13">
        <f>COUNTIF('2019-MARCH-23'!$A$2:'2019-MARCH-23'!$A139,A77)</f>
        <v>0</v>
      </c>
      <c r="T77" s="13">
        <f>COUNTIF('2019-MARCH-24'!$A$2:'2019-MARCH-24'!$A137,A77)</f>
        <v>0</v>
      </c>
      <c r="U77" s="13">
        <f>COUNTIF('2019-MARCH-25'!$A$2:'2019-MARCH-25'!$A136,A77)</f>
        <v>0</v>
      </c>
      <c r="V77" s="6"/>
      <c r="W77" s="6">
        <f t="shared" si="7"/>
        <v>0</v>
      </c>
      <c r="X77" s="6">
        <f t="shared" si="8"/>
        <v>-1</v>
      </c>
      <c r="Y77" s="1">
        <f t="shared" si="9"/>
        <v>0.25</v>
      </c>
    </row>
    <row r="78" spans="1:26" ht="17" x14ac:dyDescent="0.2">
      <c r="A78" s="1" t="s">
        <v>200</v>
      </c>
      <c r="B78" s="1">
        <v>1</v>
      </c>
      <c r="C78" s="1">
        <v>900</v>
      </c>
      <c r="D78" s="1">
        <v>0</v>
      </c>
      <c r="E78" s="1">
        <v>0</v>
      </c>
      <c r="F78" s="1">
        <v>1</v>
      </c>
      <c r="G78" s="6">
        <f>COUNTIF('2019-MARCH-01'!$A$2:'2019-MARCH-01'!$A113,A78)</f>
        <v>0</v>
      </c>
      <c r="H78" s="6">
        <f>COUNTIF('2019-MARCH-02'!$A$2:'2019-MARCH-02'!$A103,A78)</f>
        <v>0</v>
      </c>
      <c r="I78" s="6">
        <f>COUNTIF('2019-MARCH-03'!$A$2:'2019-MARCH-03'!$A110,A78)</f>
        <v>0</v>
      </c>
      <c r="J78" s="6">
        <f>COUNTIF('2019-MARCH-03'!$A$2:'2019-MARCH-03'!$A110,A78)</f>
        <v>0</v>
      </c>
      <c r="K78" s="13">
        <f>COUNTIF('2019-MARCH-05'!$A$2:'2019-MARCH-05'!$A107,A78)</f>
        <v>0</v>
      </c>
      <c r="L78" s="6">
        <f>COUNTIF('2019-MARCH-16'!$A$2:'2019-MARCH-16'!$A105,A78)</f>
        <v>0</v>
      </c>
      <c r="M78" s="13">
        <f>COUNTIF('2019-MARCH-17'!$A$2:'2019-MARCH-17'!$A138,A78)</f>
        <v>0</v>
      </c>
      <c r="N78" s="13">
        <f>COUNTIF('2019-MARCH-18'!$A$2:'2019-MARCH-18'!$A138,A78)</f>
        <v>0</v>
      </c>
      <c r="O78" s="13">
        <f>COUNTIF('2019-MARCH-19'!$A$2:'2019-MARCH-19'!$A138,A78)</f>
        <v>0</v>
      </c>
      <c r="P78" s="13">
        <f>COUNTIF('2019-MARCH-20'!$A$2:'2019-MARCH-20'!$A141,A78)</f>
        <v>0</v>
      </c>
      <c r="Q78" s="13">
        <f>COUNTIF('2019-MARCH-21'!$A$2:'2019-MARCH-21'!$A140,A78)</f>
        <v>0</v>
      </c>
      <c r="R78" s="13">
        <f>COUNTIF('2019-MARCH-22'!$A$2:'2019-MARCH-22'!$A141,A78)</f>
        <v>0</v>
      </c>
      <c r="S78" s="13">
        <f>COUNTIF('2019-MARCH-23'!$A$2:'2019-MARCH-23'!$A140,A78)</f>
        <v>0</v>
      </c>
      <c r="T78" s="13">
        <f>COUNTIF('2019-MARCH-24'!$A$2:'2019-MARCH-24'!$A138,A78)</f>
        <v>0</v>
      </c>
      <c r="U78" s="13">
        <f>COUNTIF('2019-MARCH-25'!$A$2:'2019-MARCH-25'!$A137,A78)</f>
        <v>0</v>
      </c>
      <c r="V78" s="6"/>
      <c r="W78" s="6">
        <f t="shared" si="7"/>
        <v>0</v>
      </c>
      <c r="X78" s="6">
        <f t="shared" si="8"/>
        <v>-1</v>
      </c>
      <c r="Y78" s="1">
        <f t="shared" si="9"/>
        <v>0.25</v>
      </c>
    </row>
    <row r="79" spans="1:26" ht="17" x14ac:dyDescent="0.2">
      <c r="A79" s="1" t="s">
        <v>660</v>
      </c>
      <c r="B79" s="1">
        <v>1</v>
      </c>
      <c r="C79" s="1">
        <v>1200</v>
      </c>
      <c r="D79" s="1">
        <v>0</v>
      </c>
      <c r="E79" s="1">
        <v>0</v>
      </c>
      <c r="F79" s="1">
        <v>1</v>
      </c>
      <c r="G79" s="6">
        <f>COUNTIF('2019-MARCH-01'!$A$2:'2019-MARCH-01'!$A114,A79)</f>
        <v>0</v>
      </c>
      <c r="H79" s="6">
        <f>COUNTIF('2019-MARCH-02'!$A$2:'2019-MARCH-02'!$A104,A79)</f>
        <v>0</v>
      </c>
      <c r="I79" s="6">
        <f>COUNTIF('2019-MARCH-03'!$A$2:'2019-MARCH-03'!$A111,A79)</f>
        <v>0</v>
      </c>
      <c r="J79" s="6">
        <f>COUNTIF('2019-MARCH-03'!$A$2:'2019-MARCH-03'!$A111,A79)</f>
        <v>0</v>
      </c>
      <c r="K79" s="13">
        <f>COUNTIF('2019-MARCH-05'!$A$2:'2019-MARCH-05'!$A108,A79)</f>
        <v>0</v>
      </c>
      <c r="L79" s="6">
        <f>COUNTIF('2019-MARCH-16'!$A$2:'2019-MARCH-16'!$A106,A79)</f>
        <v>0</v>
      </c>
      <c r="M79" s="13">
        <f>COUNTIF('2019-MARCH-17'!$A$2:'2019-MARCH-17'!$A139,A79)</f>
        <v>0</v>
      </c>
      <c r="N79" s="13">
        <f>COUNTIF('2019-MARCH-18'!$A$2:'2019-MARCH-18'!$A139,A79)</f>
        <v>0</v>
      </c>
      <c r="O79" s="13">
        <f>COUNTIF('2019-MARCH-19'!$A$2:'2019-MARCH-19'!$A139,A79)</f>
        <v>0</v>
      </c>
      <c r="P79" s="13">
        <f>COUNTIF('2019-MARCH-20'!$A$2:'2019-MARCH-20'!$A142,A79)</f>
        <v>0</v>
      </c>
      <c r="Q79" s="13">
        <f>COUNTIF('2019-MARCH-21'!$A$2:'2019-MARCH-21'!$A141,A79)</f>
        <v>0</v>
      </c>
      <c r="R79" s="13">
        <f>COUNTIF('2019-MARCH-22'!$A$2:'2019-MARCH-22'!$A142,A79)</f>
        <v>0</v>
      </c>
      <c r="S79" s="13">
        <f>COUNTIF('2019-MARCH-23'!$A$2:'2019-MARCH-23'!$A141,A79)</f>
        <v>0</v>
      </c>
      <c r="T79" s="13">
        <f>COUNTIF('2019-MARCH-24'!$A$2:'2019-MARCH-24'!$A139,A79)</f>
        <v>0</v>
      </c>
      <c r="U79" s="13">
        <f>COUNTIF('2019-MARCH-25'!$A$2:'2019-MARCH-25'!$A138,A79)</f>
        <v>0</v>
      </c>
      <c r="V79" s="6"/>
      <c r="W79" s="6">
        <f t="shared" si="7"/>
        <v>0</v>
      </c>
      <c r="X79" s="6">
        <f t="shared" si="8"/>
        <v>-1</v>
      </c>
      <c r="Y79" s="1">
        <f t="shared" si="9"/>
        <v>0.33333333333333331</v>
      </c>
      <c r="Z79"/>
    </row>
    <row r="80" spans="1:26" ht="17" x14ac:dyDescent="0.2">
      <c r="A80" s="1" t="s">
        <v>656</v>
      </c>
      <c r="B80" s="1">
        <v>1</v>
      </c>
      <c r="C80" s="1">
        <v>1200</v>
      </c>
      <c r="D80" s="1">
        <v>0</v>
      </c>
      <c r="E80" s="1">
        <v>0</v>
      </c>
      <c r="F80" s="1">
        <v>1</v>
      </c>
      <c r="G80" s="6">
        <f>COUNTIF('2019-MARCH-01'!$A$2:'2019-MARCH-01'!$A115,A80)</f>
        <v>0</v>
      </c>
      <c r="H80" s="6">
        <f>COUNTIF('2019-MARCH-02'!$A$2:'2019-MARCH-02'!$A105,A80)</f>
        <v>0</v>
      </c>
      <c r="I80" s="6">
        <f>COUNTIF('2019-MARCH-03'!$A$2:'2019-MARCH-03'!$A112,A80)</f>
        <v>0</v>
      </c>
      <c r="J80" s="6">
        <f>COUNTIF('2019-MARCH-03'!$A$2:'2019-MARCH-03'!$A112,A80)</f>
        <v>0</v>
      </c>
      <c r="K80" s="13">
        <f>COUNTIF('2019-MARCH-05'!$A$2:'2019-MARCH-05'!$A109,A80)</f>
        <v>0</v>
      </c>
      <c r="L80" s="6">
        <f>COUNTIF('2019-MARCH-16'!$A$2:'2019-MARCH-16'!$A107,A80)</f>
        <v>1</v>
      </c>
      <c r="M80" s="13">
        <f>COUNTIF('2019-MARCH-17'!$A$2:'2019-MARCH-17'!$A140,A80)</f>
        <v>1</v>
      </c>
      <c r="N80" s="13">
        <f>COUNTIF('2019-MARCH-18'!$A$2:'2019-MARCH-18'!$A140,A80)</f>
        <v>1</v>
      </c>
      <c r="O80" s="13">
        <f>COUNTIF('2019-MARCH-19'!$A$2:'2019-MARCH-19'!$A140,A80)</f>
        <v>1</v>
      </c>
      <c r="P80" s="13">
        <f>COUNTIF('2019-MARCH-20'!$A$2:'2019-MARCH-20'!$A143,A80)</f>
        <v>0</v>
      </c>
      <c r="Q80" s="13">
        <f>COUNTIF('2019-MARCH-21'!$A$2:'2019-MARCH-21'!$A142,A80)</f>
        <v>0</v>
      </c>
      <c r="R80" s="13">
        <f>COUNTIF('2019-MARCH-22'!$A$2:'2019-MARCH-22'!$A143,A80)</f>
        <v>0</v>
      </c>
      <c r="S80" s="13">
        <f>COUNTIF('2019-MARCH-23'!$A$2:'2019-MARCH-23'!$A142,A80)</f>
        <v>0</v>
      </c>
      <c r="T80" s="13">
        <f>COUNTIF('2019-MARCH-24'!$A$2:'2019-MARCH-24'!$A140,A80)</f>
        <v>0</v>
      </c>
      <c r="U80" s="13">
        <f>COUNTIF('2019-MARCH-25'!$A$2:'2019-MARCH-25'!$A139,A80)</f>
        <v>0</v>
      </c>
      <c r="V80" s="6"/>
      <c r="W80" s="6">
        <f t="shared" si="7"/>
        <v>4</v>
      </c>
      <c r="X80" s="6">
        <f t="shared" si="8"/>
        <v>3</v>
      </c>
      <c r="Y80" s="1">
        <f t="shared" si="9"/>
        <v>0.33333333333333331</v>
      </c>
      <c r="Z80"/>
    </row>
    <row r="81" spans="1:26" ht="17" x14ac:dyDescent="0.2">
      <c r="A81" s="1" t="s">
        <v>215</v>
      </c>
      <c r="B81" s="1">
        <v>1</v>
      </c>
      <c r="C81" s="1">
        <v>900</v>
      </c>
      <c r="D81" s="1">
        <v>0</v>
      </c>
      <c r="E81" s="1">
        <v>0</v>
      </c>
      <c r="F81" s="1">
        <v>1</v>
      </c>
      <c r="G81" s="6">
        <f>COUNTIF('2019-MARCH-01'!$A$2:'2019-MARCH-01'!$A116,A81)</f>
        <v>0</v>
      </c>
      <c r="H81" s="6">
        <f>COUNTIF('2019-MARCH-02'!$A$2:'2019-MARCH-02'!$A106,A81)</f>
        <v>0</v>
      </c>
      <c r="I81" s="6">
        <f>COUNTIF('2019-MARCH-03'!$A$2:'2019-MARCH-03'!$A113,A81)</f>
        <v>0</v>
      </c>
      <c r="J81" s="6">
        <f>COUNTIF('2019-MARCH-03'!$A$2:'2019-MARCH-03'!$A113,A81)</f>
        <v>0</v>
      </c>
      <c r="K81" s="13">
        <f>COUNTIF('2019-MARCH-05'!$A$2:'2019-MARCH-05'!$A110,A81)</f>
        <v>0</v>
      </c>
      <c r="L81" s="6">
        <f>COUNTIF('2019-MARCH-16'!$A$2:'2019-MARCH-16'!$A108,A81)</f>
        <v>0</v>
      </c>
      <c r="M81" s="13">
        <f>COUNTIF('2019-MARCH-17'!$A$2:'2019-MARCH-17'!$A141,A81)</f>
        <v>0</v>
      </c>
      <c r="N81" s="13">
        <f>COUNTIF('2019-MARCH-18'!$A$2:'2019-MARCH-18'!$A141,A81)</f>
        <v>0</v>
      </c>
      <c r="O81" s="13">
        <f>COUNTIF('2019-MARCH-19'!$A$2:'2019-MARCH-19'!$A141,A81)</f>
        <v>0</v>
      </c>
      <c r="P81" s="13">
        <f>COUNTIF('2019-MARCH-20'!$A$2:'2019-MARCH-20'!$A144,A81)</f>
        <v>0</v>
      </c>
      <c r="Q81" s="13">
        <f>COUNTIF('2019-MARCH-21'!$A$2:'2019-MARCH-21'!$A143,A81)</f>
        <v>0</v>
      </c>
      <c r="R81" s="13">
        <f>COUNTIF('2019-MARCH-22'!$A$2:'2019-MARCH-22'!$A144,A81)</f>
        <v>0</v>
      </c>
      <c r="S81" s="13">
        <f>COUNTIF('2019-MARCH-23'!$A$2:'2019-MARCH-23'!$A143,A81)</f>
        <v>0</v>
      </c>
      <c r="T81" s="13">
        <f>COUNTIF('2019-MARCH-24'!$A$2:'2019-MARCH-24'!$A141,A81)</f>
        <v>0</v>
      </c>
      <c r="U81" s="13">
        <f>COUNTIF('2019-MARCH-25'!$A$2:'2019-MARCH-25'!$A140,A81)</f>
        <v>0</v>
      </c>
      <c r="V81" s="6"/>
      <c r="W81" s="6">
        <f t="shared" si="7"/>
        <v>0</v>
      </c>
      <c r="X81" s="6">
        <f t="shared" si="8"/>
        <v>-1</v>
      </c>
      <c r="Y81" s="1">
        <f t="shared" si="9"/>
        <v>0.25</v>
      </c>
      <c r="Z81"/>
    </row>
    <row r="82" spans="1:26" ht="17" x14ac:dyDescent="0.2">
      <c r="A82" s="1" t="s">
        <v>651</v>
      </c>
      <c r="B82" s="1">
        <v>1</v>
      </c>
      <c r="C82" s="1">
        <v>1200</v>
      </c>
      <c r="D82" s="1">
        <v>0</v>
      </c>
      <c r="E82" s="1">
        <v>0</v>
      </c>
      <c r="F82" s="1">
        <v>1</v>
      </c>
      <c r="G82" s="6">
        <f>COUNTIF('2019-MARCH-01'!$A$2:'2019-MARCH-01'!$A117,A82)</f>
        <v>1</v>
      </c>
      <c r="H82" s="6">
        <f>COUNTIF('2019-MARCH-02'!$A$2:'2019-MARCH-02'!$A107,A82)</f>
        <v>1</v>
      </c>
      <c r="I82" s="6">
        <f>COUNTIF('2019-MARCH-03'!$A$2:'2019-MARCH-03'!$A114,A82)</f>
        <v>1</v>
      </c>
      <c r="J82" s="6">
        <f>COUNTIF('2019-MARCH-03'!$A$2:'2019-MARCH-03'!$A114,A82)</f>
        <v>1</v>
      </c>
      <c r="K82" s="13">
        <f>COUNTIF('2019-MARCH-05'!$A$2:'2019-MARCH-05'!$A111,A82)</f>
        <v>1</v>
      </c>
      <c r="L82" s="6">
        <f>COUNTIF('2019-MARCH-16'!$A$2:'2019-MARCH-16'!$A109,A82)</f>
        <v>0</v>
      </c>
      <c r="M82" s="13">
        <f>COUNTIF('2019-MARCH-17'!$A$2:'2019-MARCH-17'!$A142,A82)</f>
        <v>0</v>
      </c>
      <c r="N82" s="13">
        <f>COUNTIF('2019-MARCH-18'!$A$2:'2019-MARCH-18'!$A142,A82)</f>
        <v>0</v>
      </c>
      <c r="O82" s="13">
        <f>COUNTIF('2019-MARCH-19'!$A$2:'2019-MARCH-19'!$A142,A82)</f>
        <v>0</v>
      </c>
      <c r="P82" s="13">
        <f>COUNTIF('2019-MARCH-20'!$A$2:'2019-MARCH-20'!$A145,A82)</f>
        <v>0</v>
      </c>
      <c r="Q82" s="13">
        <f>COUNTIF('2019-MARCH-21'!$A$2:'2019-MARCH-21'!$A144,A82)</f>
        <v>0</v>
      </c>
      <c r="R82" s="13">
        <f>COUNTIF('2019-MARCH-22'!$A$2:'2019-MARCH-22'!$A145,A82)</f>
        <v>0</v>
      </c>
      <c r="S82" s="13">
        <f>COUNTIF('2019-MARCH-23'!$A$2:'2019-MARCH-23'!$A144,A82)</f>
        <v>0</v>
      </c>
      <c r="T82" s="13">
        <f>COUNTIF('2019-MARCH-24'!$A$2:'2019-MARCH-24'!$A142,A82)</f>
        <v>0</v>
      </c>
      <c r="U82" s="13">
        <f>COUNTIF('2019-MARCH-25'!$A$2:'2019-MARCH-25'!$A141,A82)</f>
        <v>0</v>
      </c>
      <c r="V82" s="6"/>
      <c r="W82" s="6">
        <f t="shared" si="7"/>
        <v>5</v>
      </c>
      <c r="X82" s="6">
        <f t="shared" si="8"/>
        <v>4</v>
      </c>
      <c r="Y82" s="1">
        <f t="shared" si="9"/>
        <v>0.33333333333333331</v>
      </c>
    </row>
    <row r="83" spans="1:26" ht="17" x14ac:dyDescent="0.2">
      <c r="A83" s="1" t="s">
        <v>650</v>
      </c>
      <c r="B83" s="1">
        <v>1</v>
      </c>
      <c r="C83" s="1">
        <v>1200</v>
      </c>
      <c r="D83" s="1">
        <v>0</v>
      </c>
      <c r="E83" s="1">
        <v>0</v>
      </c>
      <c r="F83" s="1">
        <v>1</v>
      </c>
      <c r="G83" s="6">
        <f>COUNTIF('2019-MARCH-01'!$A$2:'2019-MARCH-01'!$A118,A83)</f>
        <v>1</v>
      </c>
      <c r="H83" s="6">
        <f>COUNTIF('2019-MARCH-02'!$A$2:'2019-MARCH-02'!$A108,A83)</f>
        <v>1</v>
      </c>
      <c r="I83" s="6">
        <f>COUNTIF('2019-MARCH-03'!$A$2:'2019-MARCH-03'!$A115,A83)</f>
        <v>1</v>
      </c>
      <c r="J83" s="6">
        <f>COUNTIF('2019-MARCH-03'!$A$2:'2019-MARCH-03'!$A115,A83)</f>
        <v>1</v>
      </c>
      <c r="K83" s="13">
        <f>COUNTIF('2019-MARCH-05'!$A$2:'2019-MARCH-05'!$A112,A83)</f>
        <v>1</v>
      </c>
      <c r="L83" s="6">
        <f>COUNTIF('2019-MARCH-16'!$A$2:'2019-MARCH-16'!$A110,A83)</f>
        <v>1</v>
      </c>
      <c r="M83" s="13">
        <f>COUNTIF('2019-MARCH-17'!$A$2:'2019-MARCH-17'!$A143,A83)</f>
        <v>1</v>
      </c>
      <c r="N83" s="13">
        <f>COUNTIF('2019-MARCH-18'!$A$2:'2019-MARCH-18'!$A143,A83)</f>
        <v>1</v>
      </c>
      <c r="O83" s="13">
        <f>COUNTIF('2019-MARCH-19'!$A$2:'2019-MARCH-19'!$A143,A83)</f>
        <v>1</v>
      </c>
      <c r="P83" s="13">
        <f>COUNTIF('2019-MARCH-20'!$A$2:'2019-MARCH-20'!$A146,A83)</f>
        <v>0</v>
      </c>
      <c r="Q83" s="13">
        <f>COUNTIF('2019-MARCH-21'!$A$2:'2019-MARCH-21'!$A145,A83)</f>
        <v>0</v>
      </c>
      <c r="R83" s="13">
        <f>COUNTIF('2019-MARCH-22'!$A$2:'2019-MARCH-22'!$A146,A83)</f>
        <v>0</v>
      </c>
      <c r="S83" s="13">
        <f>COUNTIF('2019-MARCH-23'!$A$2:'2019-MARCH-23'!$A145,A83)</f>
        <v>0</v>
      </c>
      <c r="T83" s="13">
        <f>COUNTIF('2019-MARCH-24'!$A$2:'2019-MARCH-24'!$A143,A83)</f>
        <v>0</v>
      </c>
      <c r="U83" s="13">
        <f>COUNTIF('2019-MARCH-25'!$A$2:'2019-MARCH-25'!$A142,A83)</f>
        <v>0</v>
      </c>
      <c r="V83" s="6"/>
      <c r="W83" s="6">
        <f t="shared" si="7"/>
        <v>9</v>
      </c>
      <c r="X83" s="6">
        <f t="shared" si="8"/>
        <v>8</v>
      </c>
      <c r="Y83" s="1">
        <f t="shared" si="9"/>
        <v>0.33333333333333331</v>
      </c>
    </row>
    <row r="84" spans="1:26" ht="17" x14ac:dyDescent="0.2">
      <c r="A84" s="1" t="s">
        <v>221</v>
      </c>
      <c r="B84" s="1">
        <v>1</v>
      </c>
      <c r="C84" s="1">
        <v>600</v>
      </c>
      <c r="D84" s="1">
        <v>0</v>
      </c>
      <c r="E84" s="1">
        <v>0</v>
      </c>
      <c r="F84" s="1">
        <v>1</v>
      </c>
      <c r="G84" s="6">
        <f>COUNTIF('2019-MARCH-01'!$A$2:'2019-MARCH-01'!$A119,A84)</f>
        <v>0</v>
      </c>
      <c r="H84" s="6">
        <f>COUNTIF('2019-MARCH-02'!$A$2:'2019-MARCH-02'!$A109,A84)</f>
        <v>0</v>
      </c>
      <c r="I84" s="6">
        <f>COUNTIF('2019-MARCH-03'!$A$2:'2019-MARCH-03'!$A116,A84)</f>
        <v>0</v>
      </c>
      <c r="J84" s="6">
        <f>COUNTIF('2019-MARCH-03'!$A$2:'2019-MARCH-03'!$A116,A84)</f>
        <v>0</v>
      </c>
      <c r="K84" s="13">
        <f>COUNTIF('2019-MARCH-05'!$A$2:'2019-MARCH-05'!$A113,A84)</f>
        <v>0</v>
      </c>
      <c r="L84" s="6">
        <f>COUNTIF('2019-MARCH-16'!$A$2:'2019-MARCH-16'!$A111,A84)</f>
        <v>0</v>
      </c>
      <c r="M84" s="13">
        <f>COUNTIF('2019-MARCH-17'!$A$2:'2019-MARCH-17'!$A144,A84)</f>
        <v>0</v>
      </c>
      <c r="N84" s="13">
        <f>COUNTIF('2019-MARCH-18'!$A$2:'2019-MARCH-18'!$A144,A84)</f>
        <v>0</v>
      </c>
      <c r="O84" s="13">
        <f>COUNTIF('2019-MARCH-19'!$A$2:'2019-MARCH-19'!$A144,A84)</f>
        <v>0</v>
      </c>
      <c r="P84" s="13">
        <f>COUNTIF('2019-MARCH-20'!$A$2:'2019-MARCH-20'!$A147,A84)</f>
        <v>0</v>
      </c>
      <c r="Q84" s="13">
        <f>COUNTIF('2019-MARCH-21'!$A$2:'2019-MARCH-21'!$A146,A84)</f>
        <v>0</v>
      </c>
      <c r="R84" s="13">
        <f>COUNTIF('2019-MARCH-22'!$A$2:'2019-MARCH-22'!$A147,A84)</f>
        <v>0</v>
      </c>
      <c r="S84" s="13">
        <f>COUNTIF('2019-MARCH-23'!$A$2:'2019-MARCH-23'!$A146,A84)</f>
        <v>0</v>
      </c>
      <c r="T84" s="13">
        <f>COUNTIF('2019-MARCH-24'!$A$2:'2019-MARCH-24'!$A144,A84)</f>
        <v>0</v>
      </c>
      <c r="U84" s="13">
        <f>COUNTIF('2019-MARCH-25'!$A$2:'2019-MARCH-25'!$A143,A84)</f>
        <v>0</v>
      </c>
      <c r="V84" s="6"/>
      <c r="W84" s="6">
        <f t="shared" si="7"/>
        <v>0</v>
      </c>
      <c r="X84" s="6">
        <f t="shared" si="8"/>
        <v>-1</v>
      </c>
      <c r="Y84" s="1">
        <f t="shared" si="9"/>
        <v>0.16666666666666666</v>
      </c>
    </row>
    <row r="85" spans="1:26" ht="17" x14ac:dyDescent="0.2">
      <c r="A85" s="1" t="s">
        <v>222</v>
      </c>
      <c r="B85" s="1">
        <v>1</v>
      </c>
      <c r="C85" s="1">
        <v>900</v>
      </c>
      <c r="D85" s="1">
        <v>0</v>
      </c>
      <c r="E85" s="1">
        <v>0</v>
      </c>
      <c r="F85" s="1">
        <v>1</v>
      </c>
      <c r="G85" s="6">
        <f>COUNTIF('2019-MARCH-01'!$A$2:'2019-MARCH-01'!$A120,A85)</f>
        <v>0</v>
      </c>
      <c r="H85" s="6">
        <f>COUNTIF('2019-MARCH-02'!$A$2:'2019-MARCH-02'!$A110,A85)</f>
        <v>0</v>
      </c>
      <c r="I85" s="6">
        <f>COUNTIF('2019-MARCH-03'!$A$2:'2019-MARCH-03'!$A117,A85)</f>
        <v>0</v>
      </c>
      <c r="J85" s="6">
        <f>COUNTIF('2019-MARCH-03'!$A$2:'2019-MARCH-03'!$A117,A85)</f>
        <v>0</v>
      </c>
      <c r="K85" s="13">
        <f>COUNTIF('2019-MARCH-05'!$A$2:'2019-MARCH-05'!$A114,A85)</f>
        <v>0</v>
      </c>
      <c r="L85" s="6">
        <f>COUNTIF('2019-MARCH-16'!$A$2:'2019-MARCH-16'!$A112,A85)</f>
        <v>0</v>
      </c>
      <c r="M85" s="13">
        <f>COUNTIF('2019-MARCH-17'!$A$2:'2019-MARCH-17'!$A145,A85)</f>
        <v>0</v>
      </c>
      <c r="N85" s="13">
        <f>COUNTIF('2019-MARCH-18'!$A$2:'2019-MARCH-18'!$A145,A85)</f>
        <v>0</v>
      </c>
      <c r="O85" s="13">
        <f>COUNTIF('2019-MARCH-19'!$A$2:'2019-MARCH-19'!$A145,A85)</f>
        <v>0</v>
      </c>
      <c r="P85" s="13">
        <f>COUNTIF('2019-MARCH-20'!$A$2:'2019-MARCH-20'!$A148,A85)</f>
        <v>0</v>
      </c>
      <c r="Q85" s="13">
        <f>COUNTIF('2019-MARCH-21'!$A$2:'2019-MARCH-21'!$A147,A85)</f>
        <v>0</v>
      </c>
      <c r="R85" s="13">
        <f>COUNTIF('2019-MARCH-22'!$A$2:'2019-MARCH-22'!$A148,A85)</f>
        <v>0</v>
      </c>
      <c r="S85" s="13">
        <f>COUNTIF('2019-MARCH-23'!$A$2:'2019-MARCH-23'!$A147,A85)</f>
        <v>0</v>
      </c>
      <c r="T85" s="13">
        <f>COUNTIF('2019-MARCH-24'!$A$2:'2019-MARCH-24'!$A145,A85)</f>
        <v>0</v>
      </c>
      <c r="U85" s="13">
        <f>COUNTIF('2019-MARCH-25'!$A$2:'2019-MARCH-25'!$A144,A85)</f>
        <v>0</v>
      </c>
      <c r="V85" s="6"/>
      <c r="W85" s="6">
        <f t="shared" si="7"/>
        <v>0</v>
      </c>
      <c r="X85" s="6">
        <f t="shared" si="8"/>
        <v>-1</v>
      </c>
      <c r="Y85" s="1">
        <f t="shared" si="9"/>
        <v>0.25</v>
      </c>
    </row>
    <row r="86" spans="1:26" ht="17" x14ac:dyDescent="0.2">
      <c r="A86" s="1" t="s">
        <v>223</v>
      </c>
      <c r="B86" s="1">
        <v>1</v>
      </c>
      <c r="C86" s="1">
        <v>600</v>
      </c>
      <c r="D86" s="1">
        <v>0</v>
      </c>
      <c r="E86" s="1">
        <v>0</v>
      </c>
      <c r="F86" s="1">
        <v>1</v>
      </c>
      <c r="G86" s="6">
        <f>COUNTIF('2019-MARCH-01'!$A$2:'2019-MARCH-01'!$A121,A86)</f>
        <v>0</v>
      </c>
      <c r="H86" s="6">
        <f>COUNTIF('2019-MARCH-02'!$A$2:'2019-MARCH-02'!$A111,A86)</f>
        <v>0</v>
      </c>
      <c r="I86" s="6">
        <f>COUNTIF('2019-MARCH-03'!$A$2:'2019-MARCH-03'!$A118,A86)</f>
        <v>0</v>
      </c>
      <c r="J86" s="6">
        <f>COUNTIF('2019-MARCH-03'!$A$2:'2019-MARCH-03'!$A118,A86)</f>
        <v>0</v>
      </c>
      <c r="K86" s="13">
        <f>COUNTIF('2019-MARCH-05'!$A$2:'2019-MARCH-05'!$A115,A86)</f>
        <v>0</v>
      </c>
      <c r="L86" s="6">
        <f>COUNTIF('2019-MARCH-16'!$A$2:'2019-MARCH-16'!$A113,A86)</f>
        <v>0</v>
      </c>
      <c r="M86" s="13">
        <f>COUNTIF('2019-MARCH-17'!$A$2:'2019-MARCH-17'!$A146,A86)</f>
        <v>0</v>
      </c>
      <c r="N86" s="13">
        <f>COUNTIF('2019-MARCH-18'!$A$2:'2019-MARCH-18'!$A146,A86)</f>
        <v>0</v>
      </c>
      <c r="O86" s="13">
        <f>COUNTIF('2019-MARCH-19'!$A$2:'2019-MARCH-19'!$A146,A86)</f>
        <v>0</v>
      </c>
      <c r="P86" s="13">
        <f>COUNTIF('2019-MARCH-20'!$A$2:'2019-MARCH-20'!$A149,A86)</f>
        <v>0</v>
      </c>
      <c r="Q86" s="13">
        <f>COUNTIF('2019-MARCH-21'!$A$2:'2019-MARCH-21'!$A148,A86)</f>
        <v>0</v>
      </c>
      <c r="R86" s="13">
        <f>COUNTIF('2019-MARCH-22'!$A$2:'2019-MARCH-22'!$A149,A86)</f>
        <v>0</v>
      </c>
      <c r="S86" s="13">
        <f>COUNTIF('2019-MARCH-23'!$A$2:'2019-MARCH-23'!$A148,A86)</f>
        <v>0</v>
      </c>
      <c r="T86" s="13">
        <f>COUNTIF('2019-MARCH-24'!$A$2:'2019-MARCH-24'!$A146,A86)</f>
        <v>0</v>
      </c>
      <c r="U86" s="13">
        <f>COUNTIF('2019-MARCH-25'!$A$2:'2019-MARCH-25'!$A145,A86)</f>
        <v>0</v>
      </c>
      <c r="V86" s="6"/>
      <c r="W86" s="6">
        <f t="shared" si="7"/>
        <v>0</v>
      </c>
      <c r="X86" s="6">
        <f t="shared" si="8"/>
        <v>-1</v>
      </c>
      <c r="Y86" s="1">
        <f t="shared" si="9"/>
        <v>0.16666666666666666</v>
      </c>
    </row>
    <row r="87" spans="1:26" ht="17" x14ac:dyDescent="0.2">
      <c r="A87" s="1" t="s">
        <v>233</v>
      </c>
      <c r="B87" s="1">
        <v>1</v>
      </c>
      <c r="C87" s="1">
        <v>900</v>
      </c>
      <c r="D87" s="1">
        <v>0</v>
      </c>
      <c r="E87" s="1">
        <v>0</v>
      </c>
      <c r="F87" s="1">
        <v>1</v>
      </c>
      <c r="G87" s="6">
        <f>COUNTIF('2019-MARCH-01'!$A$2:'2019-MARCH-01'!$A122,A87)</f>
        <v>0</v>
      </c>
      <c r="H87" s="6">
        <f>COUNTIF('2019-MARCH-02'!$A$2:'2019-MARCH-02'!$A112,A87)</f>
        <v>0</v>
      </c>
      <c r="I87" s="6">
        <f>COUNTIF('2019-MARCH-03'!$A$2:'2019-MARCH-03'!$A119,A87)</f>
        <v>0</v>
      </c>
      <c r="J87" s="6">
        <f>COUNTIF('2019-MARCH-03'!$A$2:'2019-MARCH-03'!$A119,A87)</f>
        <v>0</v>
      </c>
      <c r="K87" s="13">
        <f>COUNTIF('2019-MARCH-05'!$A$2:'2019-MARCH-05'!$A116,A87)</f>
        <v>0</v>
      </c>
      <c r="L87" s="6">
        <f>COUNTIF('2019-MARCH-16'!$A$2:'2019-MARCH-16'!$A114,A87)</f>
        <v>0</v>
      </c>
      <c r="M87" s="13">
        <f>COUNTIF('2019-MARCH-17'!$A$2:'2019-MARCH-17'!$A147,A87)</f>
        <v>0</v>
      </c>
      <c r="N87" s="13">
        <f>COUNTIF('2019-MARCH-18'!$A$2:'2019-MARCH-18'!$A147,A87)</f>
        <v>0</v>
      </c>
      <c r="O87" s="13">
        <f>COUNTIF('2019-MARCH-19'!$A$2:'2019-MARCH-19'!$A147,A87)</f>
        <v>0</v>
      </c>
      <c r="P87" s="13">
        <f>COUNTIF('2019-MARCH-20'!$A$2:'2019-MARCH-20'!$A150,A87)</f>
        <v>0</v>
      </c>
      <c r="Q87" s="13">
        <f>COUNTIF('2019-MARCH-21'!$A$2:'2019-MARCH-21'!$A149,A87)</f>
        <v>0</v>
      </c>
      <c r="R87" s="13">
        <f>COUNTIF('2019-MARCH-22'!$A$2:'2019-MARCH-22'!$A150,A87)</f>
        <v>0</v>
      </c>
      <c r="S87" s="13">
        <f>COUNTIF('2019-MARCH-23'!$A$2:'2019-MARCH-23'!$A149,A87)</f>
        <v>0</v>
      </c>
      <c r="T87" s="13">
        <f>COUNTIF('2019-MARCH-24'!$A$2:'2019-MARCH-24'!$A147,A87)</f>
        <v>0</v>
      </c>
      <c r="U87" s="13">
        <f>COUNTIF('2019-MARCH-25'!$A$2:'2019-MARCH-25'!$A146,A87)</f>
        <v>0</v>
      </c>
      <c r="V87" s="6"/>
      <c r="W87" s="6">
        <f t="shared" si="7"/>
        <v>0</v>
      </c>
      <c r="X87" s="6">
        <f t="shared" si="8"/>
        <v>-1</v>
      </c>
      <c r="Y87" s="1">
        <f t="shared" si="9"/>
        <v>0.25</v>
      </c>
    </row>
    <row r="88" spans="1:26" ht="17" x14ac:dyDescent="0.2">
      <c r="A88" s="1" t="s">
        <v>236</v>
      </c>
      <c r="B88" s="1">
        <v>1</v>
      </c>
      <c r="C88" s="1">
        <v>900</v>
      </c>
      <c r="D88" s="1">
        <v>0</v>
      </c>
      <c r="E88" s="1">
        <v>0</v>
      </c>
      <c r="F88" s="1">
        <v>1</v>
      </c>
      <c r="G88" s="6">
        <f>COUNTIF('2019-MARCH-01'!$A$2:'2019-MARCH-01'!$A123,A88)</f>
        <v>0</v>
      </c>
      <c r="H88" s="6">
        <f>COUNTIF('2019-MARCH-02'!$A$2:'2019-MARCH-02'!$A113,A88)</f>
        <v>0</v>
      </c>
      <c r="I88" s="6">
        <f>COUNTIF('2019-MARCH-03'!$A$2:'2019-MARCH-03'!$A120,A88)</f>
        <v>0</v>
      </c>
      <c r="J88" s="6">
        <f>COUNTIF('2019-MARCH-03'!$A$2:'2019-MARCH-03'!$A120,A88)</f>
        <v>0</v>
      </c>
      <c r="K88" s="13">
        <f>COUNTIF('2019-MARCH-05'!$A$2:'2019-MARCH-05'!$A117,A88)</f>
        <v>0</v>
      </c>
      <c r="L88" s="6">
        <f>COUNTIF('2019-MARCH-16'!$A$2:'2019-MARCH-16'!$A115,A88)</f>
        <v>0</v>
      </c>
      <c r="M88" s="13">
        <f>COUNTIF('2019-MARCH-17'!$A$2:'2019-MARCH-17'!$A148,A88)</f>
        <v>0</v>
      </c>
      <c r="N88" s="13">
        <f>COUNTIF('2019-MARCH-18'!$A$2:'2019-MARCH-18'!$A148,A88)</f>
        <v>0</v>
      </c>
      <c r="O88" s="13">
        <f>COUNTIF('2019-MARCH-19'!$A$2:'2019-MARCH-19'!$A148,A88)</f>
        <v>0</v>
      </c>
      <c r="P88" s="13">
        <f>COUNTIF('2019-MARCH-20'!$A$2:'2019-MARCH-20'!$A151,A88)</f>
        <v>0</v>
      </c>
      <c r="Q88" s="13">
        <f>COUNTIF('2019-MARCH-21'!$A$2:'2019-MARCH-21'!$A150,A88)</f>
        <v>0</v>
      </c>
      <c r="R88" s="13">
        <f>COUNTIF('2019-MARCH-22'!$A$2:'2019-MARCH-22'!$A151,A88)</f>
        <v>0</v>
      </c>
      <c r="S88" s="13">
        <f>COUNTIF('2019-MARCH-23'!$A$2:'2019-MARCH-23'!$A150,A88)</f>
        <v>0</v>
      </c>
      <c r="T88" s="13">
        <f>COUNTIF('2019-MARCH-24'!$A$2:'2019-MARCH-24'!$A148,A88)</f>
        <v>0</v>
      </c>
      <c r="U88" s="13">
        <f>COUNTIF('2019-MARCH-25'!$A$2:'2019-MARCH-25'!$A147,A88)</f>
        <v>0</v>
      </c>
      <c r="V88" s="6"/>
      <c r="W88" s="6">
        <f t="shared" si="7"/>
        <v>0</v>
      </c>
      <c r="X88" s="6">
        <f t="shared" si="8"/>
        <v>-1</v>
      </c>
      <c r="Y88" s="1">
        <f t="shared" si="9"/>
        <v>0.25</v>
      </c>
    </row>
    <row r="89" spans="1:26" ht="17" x14ac:dyDescent="0.2">
      <c r="A89" s="1" t="s">
        <v>244</v>
      </c>
      <c r="B89" s="1">
        <v>1</v>
      </c>
      <c r="C89" s="1">
        <v>900</v>
      </c>
      <c r="D89" s="1">
        <v>0</v>
      </c>
      <c r="E89" s="1">
        <v>0</v>
      </c>
      <c r="F89" s="1">
        <v>1</v>
      </c>
      <c r="G89" s="6">
        <f>COUNTIF('2019-MARCH-01'!$A$2:'2019-MARCH-01'!$A124,A89)</f>
        <v>0</v>
      </c>
      <c r="H89" s="6">
        <f>COUNTIF('2019-MARCH-02'!$A$2:'2019-MARCH-02'!$A114,A89)</f>
        <v>0</v>
      </c>
      <c r="I89" s="6">
        <f>COUNTIF('2019-MARCH-03'!$A$2:'2019-MARCH-03'!$A121,A89)</f>
        <v>0</v>
      </c>
      <c r="J89" s="6">
        <f>COUNTIF('2019-MARCH-03'!$A$2:'2019-MARCH-03'!$A121,A89)</f>
        <v>0</v>
      </c>
      <c r="K89" s="13">
        <f>COUNTIF('2019-MARCH-05'!$A$2:'2019-MARCH-05'!$A118,A89)</f>
        <v>0</v>
      </c>
      <c r="L89" s="6">
        <f>COUNTIF('2019-MARCH-16'!$A$2:'2019-MARCH-16'!$A116,A89)</f>
        <v>0</v>
      </c>
      <c r="M89" s="13">
        <f>COUNTIF('2019-MARCH-17'!$A$2:'2019-MARCH-17'!$A149,A89)</f>
        <v>0</v>
      </c>
      <c r="N89" s="13">
        <f>COUNTIF('2019-MARCH-18'!$A$2:'2019-MARCH-18'!$A149,A89)</f>
        <v>0</v>
      </c>
      <c r="O89" s="13">
        <f>COUNTIF('2019-MARCH-19'!$A$2:'2019-MARCH-19'!$A149,A89)</f>
        <v>0</v>
      </c>
      <c r="P89" s="13">
        <f>COUNTIF('2019-MARCH-20'!$A$2:'2019-MARCH-20'!$A152,A89)</f>
        <v>0</v>
      </c>
      <c r="Q89" s="13">
        <f>COUNTIF('2019-MARCH-21'!$A$2:'2019-MARCH-21'!$A151,A89)</f>
        <v>0</v>
      </c>
      <c r="R89" s="13">
        <f>COUNTIF('2019-MARCH-22'!$A$2:'2019-MARCH-22'!$A152,A89)</f>
        <v>0</v>
      </c>
      <c r="S89" s="13">
        <f>COUNTIF('2019-MARCH-23'!$A$2:'2019-MARCH-23'!$A151,A89)</f>
        <v>0</v>
      </c>
      <c r="T89" s="13">
        <f>COUNTIF('2019-MARCH-24'!$A$2:'2019-MARCH-24'!$A149,A89)</f>
        <v>0</v>
      </c>
      <c r="U89" s="13">
        <f>COUNTIF('2019-MARCH-25'!$A$2:'2019-MARCH-25'!$A148,A89)</f>
        <v>0</v>
      </c>
      <c r="V89" s="6"/>
      <c r="W89" s="6">
        <f t="shared" si="7"/>
        <v>0</v>
      </c>
      <c r="X89" s="6">
        <f t="shared" si="8"/>
        <v>-1</v>
      </c>
      <c r="Y89" s="1">
        <f t="shared" si="9"/>
        <v>0.25</v>
      </c>
    </row>
    <row r="90" spans="1:26" ht="17" x14ac:dyDescent="0.2">
      <c r="A90" s="1" t="s">
        <v>248</v>
      </c>
      <c r="B90" s="1">
        <v>1</v>
      </c>
      <c r="C90" s="1">
        <v>900</v>
      </c>
      <c r="D90" s="1">
        <v>0</v>
      </c>
      <c r="E90" s="1">
        <v>0</v>
      </c>
      <c r="F90" s="1">
        <v>1</v>
      </c>
      <c r="G90" s="6">
        <f>COUNTIF('2019-MARCH-01'!$A$2:'2019-MARCH-01'!$A125,A90)</f>
        <v>0</v>
      </c>
      <c r="H90" s="6">
        <f>COUNTIF('2019-MARCH-02'!$A$2:'2019-MARCH-02'!$A115,A90)</f>
        <v>0</v>
      </c>
      <c r="I90" s="6">
        <f>COUNTIF('2019-MARCH-03'!$A$2:'2019-MARCH-03'!$A122,A90)</f>
        <v>0</v>
      </c>
      <c r="J90" s="6">
        <f>COUNTIF('2019-MARCH-03'!$A$2:'2019-MARCH-03'!$A122,A90)</f>
        <v>0</v>
      </c>
      <c r="K90" s="13">
        <f>COUNTIF('2019-MARCH-05'!$A$2:'2019-MARCH-05'!$A119,A90)</f>
        <v>0</v>
      </c>
      <c r="L90" s="6">
        <f>COUNTIF('2019-MARCH-16'!$A$2:'2019-MARCH-16'!$A117,A90)</f>
        <v>0</v>
      </c>
      <c r="M90" s="13">
        <f>COUNTIF('2019-MARCH-17'!$A$2:'2019-MARCH-17'!$A150,A90)</f>
        <v>0</v>
      </c>
      <c r="N90" s="13">
        <f>COUNTIF('2019-MARCH-18'!$A$2:'2019-MARCH-18'!$A150,A90)</f>
        <v>0</v>
      </c>
      <c r="O90" s="13">
        <f>COUNTIF('2019-MARCH-19'!$A$2:'2019-MARCH-19'!$A150,A90)</f>
        <v>0</v>
      </c>
      <c r="P90" s="13">
        <f>COUNTIF('2019-MARCH-20'!$A$2:'2019-MARCH-20'!$A153,A90)</f>
        <v>0</v>
      </c>
      <c r="Q90" s="13">
        <f>COUNTIF('2019-MARCH-21'!$A$2:'2019-MARCH-21'!$A152,A90)</f>
        <v>0</v>
      </c>
      <c r="R90" s="13">
        <f>COUNTIF('2019-MARCH-22'!$A$2:'2019-MARCH-22'!$A153,A90)</f>
        <v>0</v>
      </c>
      <c r="S90" s="13">
        <f>COUNTIF('2019-MARCH-23'!$A$2:'2019-MARCH-23'!$A152,A90)</f>
        <v>0</v>
      </c>
      <c r="T90" s="13">
        <f>COUNTIF('2019-MARCH-24'!$A$2:'2019-MARCH-24'!$A150,A90)</f>
        <v>0</v>
      </c>
      <c r="U90" s="13">
        <f>COUNTIF('2019-MARCH-25'!$A$2:'2019-MARCH-25'!$A149,A90)</f>
        <v>0</v>
      </c>
      <c r="V90" s="6"/>
      <c r="W90" s="6">
        <f t="shared" si="7"/>
        <v>0</v>
      </c>
      <c r="X90" s="6">
        <f t="shared" si="8"/>
        <v>-1</v>
      </c>
      <c r="Y90" s="1">
        <f t="shared" si="9"/>
        <v>0.25</v>
      </c>
    </row>
    <row r="91" spans="1:26" ht="17" x14ac:dyDescent="0.2">
      <c r="A91" s="1" t="s">
        <v>279</v>
      </c>
      <c r="B91" s="1">
        <v>1</v>
      </c>
      <c r="C91" s="1">
        <v>900</v>
      </c>
      <c r="D91" s="1">
        <v>0</v>
      </c>
      <c r="E91" s="1">
        <v>0</v>
      </c>
      <c r="F91" s="1">
        <v>1</v>
      </c>
      <c r="G91" s="6">
        <f>COUNTIF('2019-MARCH-01'!$A$2:'2019-MARCH-01'!$A126,A91)</f>
        <v>0</v>
      </c>
      <c r="H91" s="6">
        <f>COUNTIF('2019-MARCH-02'!$A$2:'2019-MARCH-02'!$A116,A91)</f>
        <v>0</v>
      </c>
      <c r="I91" s="6">
        <f>COUNTIF('2019-MARCH-03'!$A$2:'2019-MARCH-03'!$A123,A91)</f>
        <v>0</v>
      </c>
      <c r="J91" s="6">
        <f>COUNTIF('2019-MARCH-03'!$A$2:'2019-MARCH-03'!$A123,A91)</f>
        <v>0</v>
      </c>
      <c r="K91" s="13">
        <f>COUNTIF('2019-MARCH-05'!$A$2:'2019-MARCH-05'!$A120,A91)</f>
        <v>0</v>
      </c>
      <c r="L91" s="6">
        <f>COUNTIF('2019-MARCH-16'!$A$2:'2019-MARCH-16'!$A118,A91)</f>
        <v>0</v>
      </c>
      <c r="M91" s="13">
        <f>COUNTIF('2019-MARCH-17'!$A$2:'2019-MARCH-17'!$A151,A91)</f>
        <v>0</v>
      </c>
      <c r="N91" s="13">
        <f>COUNTIF('2019-MARCH-18'!$A$2:'2019-MARCH-18'!$A151,A91)</f>
        <v>0</v>
      </c>
      <c r="O91" s="13">
        <f>COUNTIF('2019-MARCH-19'!$A$2:'2019-MARCH-19'!$A151,A91)</f>
        <v>0</v>
      </c>
      <c r="P91" s="13">
        <f>COUNTIF('2019-MARCH-20'!$A$2:'2019-MARCH-20'!$A154,A91)</f>
        <v>0</v>
      </c>
      <c r="Q91" s="13">
        <f>COUNTIF('2019-MARCH-21'!$A$2:'2019-MARCH-21'!$A153,A91)</f>
        <v>0</v>
      </c>
      <c r="R91" s="13">
        <f>COUNTIF('2019-MARCH-22'!$A$2:'2019-MARCH-22'!$A154,A91)</f>
        <v>0</v>
      </c>
      <c r="S91" s="13">
        <f>COUNTIF('2019-MARCH-23'!$A$2:'2019-MARCH-23'!$A153,A91)</f>
        <v>0</v>
      </c>
      <c r="T91" s="13">
        <f>COUNTIF('2019-MARCH-24'!$A$2:'2019-MARCH-24'!$A151,A91)</f>
        <v>0</v>
      </c>
      <c r="U91" s="13">
        <f>COUNTIF('2019-MARCH-25'!$A$2:'2019-MARCH-25'!$A150,A91)</f>
        <v>0</v>
      </c>
      <c r="V91" s="6"/>
      <c r="W91" s="6">
        <f t="shared" si="7"/>
        <v>0</v>
      </c>
      <c r="X91" s="6">
        <f t="shared" si="8"/>
        <v>-1</v>
      </c>
      <c r="Y91" s="1">
        <f t="shared" si="9"/>
        <v>0.25</v>
      </c>
    </row>
    <row r="92" spans="1:26" ht="17" x14ac:dyDescent="0.2">
      <c r="A92" s="1" t="s">
        <v>281</v>
      </c>
      <c r="B92" s="1">
        <v>1</v>
      </c>
      <c r="C92" s="1">
        <v>900</v>
      </c>
      <c r="D92" s="1">
        <v>0</v>
      </c>
      <c r="E92" s="1">
        <v>0</v>
      </c>
      <c r="F92" s="1">
        <v>1</v>
      </c>
      <c r="G92" s="6">
        <f>COUNTIF('2019-MARCH-01'!$A$2:'2019-MARCH-01'!$A127,A92)</f>
        <v>0</v>
      </c>
      <c r="H92" s="6">
        <f>COUNTIF('2019-MARCH-02'!$A$2:'2019-MARCH-02'!$A117,A92)</f>
        <v>0</v>
      </c>
      <c r="I92" s="6">
        <f>COUNTIF('2019-MARCH-03'!$A$2:'2019-MARCH-03'!$A124,A92)</f>
        <v>0</v>
      </c>
      <c r="J92" s="6">
        <f>COUNTIF('2019-MARCH-03'!$A$2:'2019-MARCH-03'!$A124,A92)</f>
        <v>0</v>
      </c>
      <c r="K92" s="13">
        <f>COUNTIF('2019-MARCH-05'!$A$2:'2019-MARCH-05'!$A121,A92)</f>
        <v>0</v>
      </c>
      <c r="L92" s="6">
        <f>COUNTIF('2019-MARCH-16'!$A$2:'2019-MARCH-16'!$A119,A92)</f>
        <v>0</v>
      </c>
      <c r="M92" s="13">
        <f>COUNTIF('2019-MARCH-17'!$A$2:'2019-MARCH-17'!$A152,A92)</f>
        <v>0</v>
      </c>
      <c r="N92" s="13">
        <f>COUNTIF('2019-MARCH-18'!$A$2:'2019-MARCH-18'!$A152,A92)</f>
        <v>0</v>
      </c>
      <c r="O92" s="13">
        <f>COUNTIF('2019-MARCH-19'!$A$2:'2019-MARCH-19'!$A152,A92)</f>
        <v>0</v>
      </c>
      <c r="P92" s="13">
        <f>COUNTIF('2019-MARCH-20'!$A$2:'2019-MARCH-20'!$A155,A92)</f>
        <v>0</v>
      </c>
      <c r="Q92" s="13">
        <f>COUNTIF('2019-MARCH-21'!$A$2:'2019-MARCH-21'!$A154,A92)</f>
        <v>0</v>
      </c>
      <c r="R92" s="13">
        <f>COUNTIF('2019-MARCH-22'!$A$2:'2019-MARCH-22'!$A155,A92)</f>
        <v>0</v>
      </c>
      <c r="S92" s="13">
        <f>COUNTIF('2019-MARCH-23'!$A$2:'2019-MARCH-23'!$A154,A92)</f>
        <v>0</v>
      </c>
      <c r="T92" s="13">
        <f>COUNTIF('2019-MARCH-24'!$A$2:'2019-MARCH-24'!$A152,A92)</f>
        <v>0</v>
      </c>
      <c r="U92" s="13">
        <f>COUNTIF('2019-MARCH-25'!$A$2:'2019-MARCH-25'!$A151,A92)</f>
        <v>0</v>
      </c>
      <c r="V92" s="6"/>
      <c r="W92" s="6">
        <f t="shared" si="7"/>
        <v>0</v>
      </c>
      <c r="X92" s="6">
        <f t="shared" si="8"/>
        <v>-1</v>
      </c>
      <c r="Y92" s="1">
        <f t="shared" si="9"/>
        <v>0.25</v>
      </c>
    </row>
    <row r="93" spans="1:26" ht="17" x14ac:dyDescent="0.2">
      <c r="A93" s="1" t="s">
        <v>283</v>
      </c>
      <c r="B93" s="1">
        <v>1</v>
      </c>
      <c r="C93" s="1">
        <v>600</v>
      </c>
      <c r="D93" s="1">
        <v>0</v>
      </c>
      <c r="E93" s="1">
        <v>0</v>
      </c>
      <c r="F93" s="1">
        <v>1</v>
      </c>
      <c r="G93" s="6">
        <f>COUNTIF('2019-MARCH-01'!$A$2:'2019-MARCH-01'!$A128,A93)</f>
        <v>0</v>
      </c>
      <c r="H93" s="6">
        <f>COUNTIF('2019-MARCH-02'!$A$2:'2019-MARCH-02'!$A118,A93)</f>
        <v>0</v>
      </c>
      <c r="I93" s="6">
        <f>COUNTIF('2019-MARCH-03'!$A$2:'2019-MARCH-03'!$A125,A93)</f>
        <v>0</v>
      </c>
      <c r="J93" s="6">
        <f>COUNTIF('2019-MARCH-03'!$A$2:'2019-MARCH-03'!$A125,A93)</f>
        <v>0</v>
      </c>
      <c r="K93" s="13">
        <f>COUNTIF('2019-MARCH-05'!$A$2:'2019-MARCH-05'!$A122,A93)</f>
        <v>0</v>
      </c>
      <c r="L93" s="6">
        <f>COUNTIF('2019-MARCH-16'!$A$2:'2019-MARCH-16'!$A120,A93)</f>
        <v>0</v>
      </c>
      <c r="M93" s="13">
        <f>COUNTIF('2019-MARCH-17'!$A$2:'2019-MARCH-17'!$A153,A93)</f>
        <v>0</v>
      </c>
      <c r="N93" s="13">
        <f>COUNTIF('2019-MARCH-18'!$A$2:'2019-MARCH-18'!$A153,A93)</f>
        <v>0</v>
      </c>
      <c r="O93" s="13">
        <f>COUNTIF('2019-MARCH-19'!$A$2:'2019-MARCH-19'!$A153,A93)</f>
        <v>0</v>
      </c>
      <c r="P93" s="13">
        <f>COUNTIF('2019-MARCH-20'!$A$2:'2019-MARCH-20'!$A156,A93)</f>
        <v>0</v>
      </c>
      <c r="Q93" s="13">
        <f>COUNTIF('2019-MARCH-21'!$A$2:'2019-MARCH-21'!$A155,A93)</f>
        <v>0</v>
      </c>
      <c r="R93" s="13">
        <f>COUNTIF('2019-MARCH-22'!$A$2:'2019-MARCH-22'!$A156,A93)</f>
        <v>0</v>
      </c>
      <c r="S93" s="13">
        <f>COUNTIF('2019-MARCH-23'!$A$2:'2019-MARCH-23'!$A155,A93)</f>
        <v>0</v>
      </c>
      <c r="T93" s="13">
        <f>COUNTIF('2019-MARCH-24'!$A$2:'2019-MARCH-24'!$A153,A93)</f>
        <v>0</v>
      </c>
      <c r="U93" s="13">
        <f>COUNTIF('2019-MARCH-25'!$A$2:'2019-MARCH-25'!$A152,A93)</f>
        <v>0</v>
      </c>
      <c r="V93" s="6"/>
      <c r="W93" s="6">
        <f t="shared" si="7"/>
        <v>0</v>
      </c>
      <c r="X93" s="6">
        <f t="shared" si="8"/>
        <v>-1</v>
      </c>
      <c r="Y93" s="1">
        <f t="shared" si="9"/>
        <v>0.16666666666666666</v>
      </c>
    </row>
    <row r="94" spans="1:26" ht="17" x14ac:dyDescent="0.2">
      <c r="A94" s="1" t="s">
        <v>293</v>
      </c>
      <c r="B94" s="1">
        <v>1</v>
      </c>
      <c r="C94" s="1">
        <v>600</v>
      </c>
      <c r="D94" s="1">
        <v>0</v>
      </c>
      <c r="E94" s="1">
        <v>0</v>
      </c>
      <c r="F94" s="1">
        <v>1</v>
      </c>
      <c r="G94" s="6">
        <f>COUNTIF('2019-MARCH-01'!$A$2:'2019-MARCH-01'!$A129,A94)</f>
        <v>0</v>
      </c>
      <c r="H94" s="6">
        <f>COUNTIF('2019-MARCH-02'!$A$2:'2019-MARCH-02'!$A119,A94)</f>
        <v>0</v>
      </c>
      <c r="I94" s="6">
        <f>COUNTIF('2019-MARCH-03'!$A$2:'2019-MARCH-03'!$A126,A94)</f>
        <v>0</v>
      </c>
      <c r="J94" s="6">
        <f>COUNTIF('2019-MARCH-03'!$A$2:'2019-MARCH-03'!$A126,A94)</f>
        <v>0</v>
      </c>
      <c r="K94" s="13">
        <f>COUNTIF('2019-MARCH-05'!$A$2:'2019-MARCH-05'!$A123,A94)</f>
        <v>0</v>
      </c>
      <c r="L94" s="6">
        <f>COUNTIF('2019-MARCH-16'!$A$2:'2019-MARCH-16'!$A121,A94)</f>
        <v>0</v>
      </c>
      <c r="M94" s="13">
        <f>COUNTIF('2019-MARCH-17'!$A$2:'2019-MARCH-17'!$A154,A94)</f>
        <v>0</v>
      </c>
      <c r="N94" s="13">
        <f>COUNTIF('2019-MARCH-18'!$A$2:'2019-MARCH-18'!$A154,A94)</f>
        <v>0</v>
      </c>
      <c r="O94" s="13">
        <f>COUNTIF('2019-MARCH-19'!$A$2:'2019-MARCH-19'!$A154,A94)</f>
        <v>0</v>
      </c>
      <c r="P94" s="13">
        <f>COUNTIF('2019-MARCH-20'!$A$2:'2019-MARCH-20'!$A157,A94)</f>
        <v>0</v>
      </c>
      <c r="Q94" s="13">
        <f>COUNTIF('2019-MARCH-21'!$A$2:'2019-MARCH-21'!$A156,A94)</f>
        <v>0</v>
      </c>
      <c r="R94" s="13">
        <f>COUNTIF('2019-MARCH-22'!$A$2:'2019-MARCH-22'!$A157,A94)</f>
        <v>0</v>
      </c>
      <c r="S94" s="13">
        <f>COUNTIF('2019-MARCH-23'!$A$2:'2019-MARCH-23'!$A156,A94)</f>
        <v>0</v>
      </c>
      <c r="T94" s="13">
        <f>COUNTIF('2019-MARCH-24'!$A$2:'2019-MARCH-24'!$A154,A94)</f>
        <v>0</v>
      </c>
      <c r="U94" s="13">
        <f>COUNTIF('2019-MARCH-25'!$A$2:'2019-MARCH-25'!$A153,A94)</f>
        <v>0</v>
      </c>
      <c r="V94" s="6"/>
      <c r="W94" s="6">
        <f t="shared" si="7"/>
        <v>0</v>
      </c>
      <c r="X94" s="6">
        <f t="shared" si="8"/>
        <v>-1</v>
      </c>
      <c r="Y94" s="1">
        <f t="shared" si="9"/>
        <v>0.16666666666666666</v>
      </c>
    </row>
    <row r="95" spans="1:26" ht="17" x14ac:dyDescent="0.2">
      <c r="A95" s="1" t="s">
        <v>298</v>
      </c>
      <c r="B95" s="1">
        <v>1</v>
      </c>
      <c r="C95" s="1">
        <v>900</v>
      </c>
      <c r="D95" s="1">
        <v>0</v>
      </c>
      <c r="E95" s="1">
        <v>0</v>
      </c>
      <c r="F95" s="1">
        <v>1</v>
      </c>
      <c r="G95" s="6">
        <f>COUNTIF('2019-MARCH-01'!$A$2:'2019-MARCH-01'!$A130,A95)</f>
        <v>0</v>
      </c>
      <c r="H95" s="6">
        <f>COUNTIF('2019-MARCH-02'!$A$2:'2019-MARCH-02'!$A120,A95)</f>
        <v>0</v>
      </c>
      <c r="I95" s="6">
        <f>COUNTIF('2019-MARCH-03'!$A$2:'2019-MARCH-03'!$A127,A95)</f>
        <v>0</v>
      </c>
      <c r="J95" s="6">
        <f>COUNTIF('2019-MARCH-03'!$A$2:'2019-MARCH-03'!$A127,A95)</f>
        <v>0</v>
      </c>
      <c r="K95" s="13">
        <f>COUNTIF('2019-MARCH-05'!$A$2:'2019-MARCH-05'!$A124,A95)</f>
        <v>0</v>
      </c>
      <c r="L95" s="6">
        <f>COUNTIF('2019-MARCH-16'!$A$2:'2019-MARCH-16'!$A122,A95)</f>
        <v>0</v>
      </c>
      <c r="M95" s="13">
        <f>COUNTIF('2019-MARCH-17'!$A$2:'2019-MARCH-17'!$A155,A95)</f>
        <v>0</v>
      </c>
      <c r="N95" s="13">
        <f>COUNTIF('2019-MARCH-18'!$A$2:'2019-MARCH-18'!$A155,A95)</f>
        <v>0</v>
      </c>
      <c r="O95" s="13">
        <f>COUNTIF('2019-MARCH-19'!$A$2:'2019-MARCH-19'!$A155,A95)</f>
        <v>0</v>
      </c>
      <c r="P95" s="13">
        <f>COUNTIF('2019-MARCH-20'!$A$2:'2019-MARCH-20'!$A158,A95)</f>
        <v>0</v>
      </c>
      <c r="Q95" s="13">
        <f>COUNTIF('2019-MARCH-21'!$A$2:'2019-MARCH-21'!$A157,A95)</f>
        <v>0</v>
      </c>
      <c r="R95" s="13">
        <f>COUNTIF('2019-MARCH-22'!$A$2:'2019-MARCH-22'!$A158,A95)</f>
        <v>0</v>
      </c>
      <c r="S95" s="13">
        <f>COUNTIF('2019-MARCH-23'!$A$2:'2019-MARCH-23'!$A157,A95)</f>
        <v>0</v>
      </c>
      <c r="T95" s="13">
        <f>COUNTIF('2019-MARCH-24'!$A$2:'2019-MARCH-24'!$A155,A95)</f>
        <v>0</v>
      </c>
      <c r="U95" s="13">
        <f>COUNTIF('2019-MARCH-25'!$A$2:'2019-MARCH-25'!$A154,A95)</f>
        <v>0</v>
      </c>
      <c r="V95" s="6"/>
      <c r="W95" s="6">
        <f t="shared" si="7"/>
        <v>0</v>
      </c>
      <c r="X95" s="6">
        <f t="shared" si="8"/>
        <v>-1</v>
      </c>
      <c r="Y95" s="1">
        <f t="shared" si="9"/>
        <v>0.25</v>
      </c>
      <c r="Z95"/>
    </row>
    <row r="96" spans="1:26" ht="17" x14ac:dyDescent="0.2">
      <c r="A96" s="1" t="s">
        <v>300</v>
      </c>
      <c r="B96" s="1">
        <v>1</v>
      </c>
      <c r="C96" s="1">
        <v>900</v>
      </c>
      <c r="D96" s="1">
        <v>0</v>
      </c>
      <c r="E96" s="1">
        <v>0</v>
      </c>
      <c r="F96" s="1">
        <v>1</v>
      </c>
      <c r="G96" s="6">
        <f>COUNTIF('2019-MARCH-01'!$A$2:'2019-MARCH-01'!$A131,A96)</f>
        <v>0</v>
      </c>
      <c r="H96" s="6">
        <f>COUNTIF('2019-MARCH-02'!$A$2:'2019-MARCH-02'!$A121,A96)</f>
        <v>0</v>
      </c>
      <c r="I96" s="6">
        <f>COUNTIF('2019-MARCH-03'!$A$2:'2019-MARCH-03'!$A128,A96)</f>
        <v>0</v>
      </c>
      <c r="J96" s="6">
        <f>COUNTIF('2019-MARCH-03'!$A$2:'2019-MARCH-03'!$A128,A96)</f>
        <v>0</v>
      </c>
      <c r="K96" s="13">
        <f>COUNTIF('2019-MARCH-05'!$A$2:'2019-MARCH-05'!$A125,A96)</f>
        <v>0</v>
      </c>
      <c r="L96" s="6">
        <f>COUNTIF('2019-MARCH-16'!$A$2:'2019-MARCH-16'!$A123,A96)</f>
        <v>0</v>
      </c>
      <c r="M96" s="13">
        <f>COUNTIF('2019-MARCH-17'!$A$2:'2019-MARCH-17'!$A156,A96)</f>
        <v>0</v>
      </c>
      <c r="N96" s="13">
        <f>COUNTIF('2019-MARCH-18'!$A$2:'2019-MARCH-18'!$A156,A96)</f>
        <v>0</v>
      </c>
      <c r="O96" s="13">
        <f>COUNTIF('2019-MARCH-19'!$A$2:'2019-MARCH-19'!$A156,A96)</f>
        <v>0</v>
      </c>
      <c r="P96" s="13">
        <f>COUNTIF('2019-MARCH-20'!$A$2:'2019-MARCH-20'!$A159,A96)</f>
        <v>0</v>
      </c>
      <c r="Q96" s="13">
        <f>COUNTIF('2019-MARCH-21'!$A$2:'2019-MARCH-21'!$A158,A96)</f>
        <v>0</v>
      </c>
      <c r="R96" s="13">
        <f>COUNTIF('2019-MARCH-22'!$A$2:'2019-MARCH-22'!$A159,A96)</f>
        <v>0</v>
      </c>
      <c r="S96" s="13">
        <f>COUNTIF('2019-MARCH-23'!$A$2:'2019-MARCH-23'!$A158,A96)</f>
        <v>0</v>
      </c>
      <c r="T96" s="13">
        <f>COUNTIF('2019-MARCH-24'!$A$2:'2019-MARCH-24'!$A156,A96)</f>
        <v>0</v>
      </c>
      <c r="U96" s="13">
        <f>COUNTIF('2019-MARCH-25'!$A$2:'2019-MARCH-25'!$A155,A96)</f>
        <v>0</v>
      </c>
      <c r="V96" s="6"/>
      <c r="W96" s="6">
        <f t="shared" si="7"/>
        <v>0</v>
      </c>
      <c r="X96" s="6">
        <f t="shared" si="8"/>
        <v>-1</v>
      </c>
      <c r="Y96" s="1">
        <f t="shared" si="9"/>
        <v>0.25</v>
      </c>
      <c r="Z96"/>
    </row>
    <row r="97" spans="1:26" ht="17" x14ac:dyDescent="0.2">
      <c r="A97" s="1" t="s">
        <v>542</v>
      </c>
      <c r="B97" s="1">
        <v>1</v>
      </c>
      <c r="C97" s="1">
        <v>180</v>
      </c>
      <c r="D97" s="1">
        <v>0</v>
      </c>
      <c r="E97" s="1">
        <v>0</v>
      </c>
      <c r="F97" s="1">
        <v>1</v>
      </c>
      <c r="G97" s="6">
        <f>COUNTIF('2019-MARCH-01'!$A$2:'2019-MARCH-01'!$A132,A97)</f>
        <v>0</v>
      </c>
      <c r="H97" s="6">
        <f>COUNTIF('2019-MARCH-02'!$A$2:'2019-MARCH-02'!$A122,A97)</f>
        <v>0</v>
      </c>
      <c r="I97" s="6">
        <f>COUNTIF('2019-MARCH-03'!$A$2:'2019-MARCH-03'!$A129,A97)</f>
        <v>0</v>
      </c>
      <c r="J97" s="6">
        <f>COUNTIF('2019-MARCH-03'!$A$2:'2019-MARCH-03'!$A129,A97)</f>
        <v>0</v>
      </c>
      <c r="K97" s="13">
        <f>COUNTIF('2019-MARCH-05'!$A$2:'2019-MARCH-05'!$A126,A97)</f>
        <v>0</v>
      </c>
      <c r="L97" s="6">
        <f>COUNTIF('2019-MARCH-16'!$A$2:'2019-MARCH-16'!$A124,A97)</f>
        <v>0</v>
      </c>
      <c r="M97" s="13">
        <f>COUNTIF('2019-MARCH-17'!$A$2:'2019-MARCH-17'!$A157,A97)</f>
        <v>0</v>
      </c>
      <c r="N97" s="13">
        <f>COUNTIF('2019-MARCH-18'!$A$2:'2019-MARCH-18'!$A157,A97)</f>
        <v>0</v>
      </c>
      <c r="O97" s="13">
        <f>COUNTIF('2019-MARCH-19'!$A$2:'2019-MARCH-19'!$A157,A97)</f>
        <v>0</v>
      </c>
      <c r="P97" s="13">
        <f>COUNTIF('2019-MARCH-20'!$A$2:'2019-MARCH-20'!$A160,A97)</f>
        <v>0</v>
      </c>
      <c r="Q97" s="13">
        <f>COUNTIF('2019-MARCH-21'!$A$2:'2019-MARCH-21'!$A159,A97)</f>
        <v>0</v>
      </c>
      <c r="R97" s="13">
        <f>COUNTIF('2019-MARCH-22'!$A$2:'2019-MARCH-22'!$A160,A97)</f>
        <v>0</v>
      </c>
      <c r="S97" s="13">
        <f>COUNTIF('2019-MARCH-23'!$A$2:'2019-MARCH-23'!$A159,A97)</f>
        <v>0</v>
      </c>
      <c r="T97" s="13">
        <f>COUNTIF('2019-MARCH-24'!$A$2:'2019-MARCH-24'!$A157,A97)</f>
        <v>0</v>
      </c>
      <c r="U97" s="13">
        <f>COUNTIF('2019-MARCH-25'!$A$2:'2019-MARCH-25'!$A156,A97)</f>
        <v>0</v>
      </c>
      <c r="V97" s="6"/>
      <c r="W97" s="6">
        <f t="shared" si="7"/>
        <v>0</v>
      </c>
      <c r="X97" s="6">
        <f t="shared" si="8"/>
        <v>-1</v>
      </c>
      <c r="Y97" s="1">
        <f t="shared" si="9"/>
        <v>0.05</v>
      </c>
      <c r="Z97"/>
    </row>
    <row r="98" spans="1:26" ht="17" x14ac:dyDescent="0.2">
      <c r="A98" s="1" t="s">
        <v>676</v>
      </c>
      <c r="B98" s="1">
        <v>1</v>
      </c>
      <c r="C98" s="1">
        <v>1200</v>
      </c>
      <c r="D98" s="1">
        <v>0</v>
      </c>
      <c r="E98" s="1">
        <v>0</v>
      </c>
      <c r="F98" s="1">
        <v>1</v>
      </c>
      <c r="G98" s="6">
        <f>COUNTIF('2019-MARCH-01'!$A$2:'2019-MARCH-01'!$A133,A98)</f>
        <v>0</v>
      </c>
      <c r="H98" s="6">
        <f>COUNTIF('2019-MARCH-02'!$A$2:'2019-MARCH-02'!$A123,A98)</f>
        <v>0</v>
      </c>
      <c r="I98" s="6">
        <f>COUNTIF('2019-MARCH-03'!$A$2:'2019-MARCH-03'!$A130,A98)</f>
        <v>0</v>
      </c>
      <c r="J98" s="6">
        <f>COUNTIF('2019-MARCH-03'!$A$2:'2019-MARCH-03'!$A130,A98)</f>
        <v>0</v>
      </c>
      <c r="K98" s="13">
        <f>COUNTIF('2019-MARCH-05'!$A$2:'2019-MARCH-05'!$A127,A98)</f>
        <v>0</v>
      </c>
      <c r="L98" s="6">
        <f>COUNTIF('2019-MARCH-16'!$A$2:'2019-MARCH-16'!$A125,A98)</f>
        <v>0</v>
      </c>
      <c r="M98" s="13">
        <f>COUNTIF('2019-MARCH-17'!$A$2:'2019-MARCH-17'!$A158,A98)</f>
        <v>0</v>
      </c>
      <c r="N98" s="13">
        <f>COUNTIF('2019-MARCH-18'!$A$2:'2019-MARCH-18'!$A158,A98)</f>
        <v>0</v>
      </c>
      <c r="O98" s="13">
        <f>COUNTIF('2019-MARCH-19'!$A$2:'2019-MARCH-19'!$A158,A98)</f>
        <v>0</v>
      </c>
      <c r="P98" s="13">
        <f>COUNTIF('2019-MARCH-20'!$A$2:'2019-MARCH-20'!$A161,A98)</f>
        <v>0</v>
      </c>
      <c r="Q98" s="13">
        <f>COUNTIF('2019-MARCH-21'!$A$2:'2019-MARCH-21'!$A160,A98)</f>
        <v>0</v>
      </c>
      <c r="R98" s="13">
        <f>COUNTIF('2019-MARCH-22'!$A$2:'2019-MARCH-22'!$A161,A98)</f>
        <v>0</v>
      </c>
      <c r="S98" s="13">
        <f>COUNTIF('2019-MARCH-23'!$A$2:'2019-MARCH-23'!$A160,A98)</f>
        <v>0</v>
      </c>
      <c r="T98" s="13">
        <f>COUNTIF('2019-MARCH-24'!$A$2:'2019-MARCH-24'!$A158,A98)</f>
        <v>0</v>
      </c>
      <c r="U98" s="13">
        <f>COUNTIF('2019-MARCH-25'!$A$2:'2019-MARCH-25'!$A157,A98)</f>
        <v>0</v>
      </c>
      <c r="V98" s="6"/>
      <c r="W98" s="6">
        <f t="shared" si="7"/>
        <v>0</v>
      </c>
      <c r="X98" s="6">
        <f t="shared" si="8"/>
        <v>-1</v>
      </c>
      <c r="Y98" s="1">
        <f t="shared" si="9"/>
        <v>0.33333333333333331</v>
      </c>
    </row>
    <row r="99" spans="1:26" ht="17" x14ac:dyDescent="0.2">
      <c r="A99" s="1" t="s">
        <v>308</v>
      </c>
      <c r="B99" s="1">
        <v>1</v>
      </c>
      <c r="C99" s="1">
        <v>900</v>
      </c>
      <c r="D99" s="1">
        <v>0</v>
      </c>
      <c r="E99" s="1">
        <v>0</v>
      </c>
      <c r="F99" s="1">
        <v>1</v>
      </c>
      <c r="G99" s="6">
        <f>COUNTIF('2019-MARCH-01'!$A$2:'2019-MARCH-01'!$A134,A99)</f>
        <v>0</v>
      </c>
      <c r="H99" s="6">
        <f>COUNTIF('2019-MARCH-02'!$A$2:'2019-MARCH-02'!$A124,A99)</f>
        <v>0</v>
      </c>
      <c r="I99" s="6">
        <f>COUNTIF('2019-MARCH-03'!$A$2:'2019-MARCH-03'!$A131,A99)</f>
        <v>0</v>
      </c>
      <c r="J99" s="6">
        <f>COUNTIF('2019-MARCH-03'!$A$2:'2019-MARCH-03'!$A131,A99)</f>
        <v>0</v>
      </c>
      <c r="K99" s="13">
        <f>COUNTIF('2019-MARCH-05'!$A$2:'2019-MARCH-05'!$A128,A99)</f>
        <v>0</v>
      </c>
      <c r="L99" s="6">
        <f>COUNTIF('2019-MARCH-16'!$A$2:'2019-MARCH-16'!$A126,A99)</f>
        <v>0</v>
      </c>
      <c r="M99" s="13">
        <f>COUNTIF('2019-MARCH-17'!$A$2:'2019-MARCH-17'!$A159,A99)</f>
        <v>0</v>
      </c>
      <c r="N99" s="13">
        <f>COUNTIF('2019-MARCH-18'!$A$2:'2019-MARCH-18'!$A159,A99)</f>
        <v>0</v>
      </c>
      <c r="O99" s="13">
        <f>COUNTIF('2019-MARCH-19'!$A$2:'2019-MARCH-19'!$A159,A99)</f>
        <v>0</v>
      </c>
      <c r="P99" s="13">
        <f>COUNTIF('2019-MARCH-20'!$A$2:'2019-MARCH-20'!$A162,A99)</f>
        <v>0</v>
      </c>
      <c r="Q99" s="13">
        <f>COUNTIF('2019-MARCH-21'!$A$2:'2019-MARCH-21'!$A161,A99)</f>
        <v>0</v>
      </c>
      <c r="R99" s="13">
        <f>COUNTIF('2019-MARCH-22'!$A$2:'2019-MARCH-22'!$A162,A99)</f>
        <v>0</v>
      </c>
      <c r="S99" s="13">
        <f>COUNTIF('2019-MARCH-23'!$A$2:'2019-MARCH-23'!$A161,A99)</f>
        <v>0</v>
      </c>
      <c r="T99" s="13">
        <f>COUNTIF('2019-MARCH-24'!$A$2:'2019-MARCH-24'!$A159,A99)</f>
        <v>0</v>
      </c>
      <c r="U99" s="13">
        <f>COUNTIF('2019-MARCH-25'!$A$2:'2019-MARCH-25'!$A158,A99)</f>
        <v>0</v>
      </c>
      <c r="V99" s="6"/>
      <c r="W99" s="6">
        <f t="shared" si="7"/>
        <v>0</v>
      </c>
      <c r="X99" s="6">
        <f t="shared" si="8"/>
        <v>-1</v>
      </c>
      <c r="Y99" s="1">
        <f t="shared" si="9"/>
        <v>0.25</v>
      </c>
    </row>
    <row r="100" spans="1:26" ht="17" x14ac:dyDescent="0.2">
      <c r="A100" s="1" t="s">
        <v>309</v>
      </c>
      <c r="B100" s="1">
        <v>1</v>
      </c>
      <c r="C100" s="1">
        <v>900</v>
      </c>
      <c r="D100" s="1">
        <v>0</v>
      </c>
      <c r="E100" s="1">
        <v>0</v>
      </c>
      <c r="F100" s="1">
        <v>1</v>
      </c>
      <c r="G100" s="6">
        <f>COUNTIF('2019-MARCH-01'!$A$2:'2019-MARCH-01'!$A135,A100)</f>
        <v>0</v>
      </c>
      <c r="H100" s="6">
        <f>COUNTIF('2019-MARCH-02'!$A$2:'2019-MARCH-02'!$A125,A100)</f>
        <v>0</v>
      </c>
      <c r="I100" s="6">
        <f>COUNTIF('2019-MARCH-03'!$A$2:'2019-MARCH-03'!$A132,A100)</f>
        <v>0</v>
      </c>
      <c r="J100" s="6">
        <f>COUNTIF('2019-MARCH-03'!$A$2:'2019-MARCH-03'!$A132,A100)</f>
        <v>0</v>
      </c>
      <c r="K100" s="13">
        <f>COUNTIF('2019-MARCH-05'!$A$2:'2019-MARCH-05'!$A129,A100)</f>
        <v>0</v>
      </c>
      <c r="L100" s="6">
        <f>COUNTIF('2019-MARCH-16'!$A$2:'2019-MARCH-16'!$A127,A100)</f>
        <v>0</v>
      </c>
      <c r="M100" s="13">
        <f>COUNTIF('2019-MARCH-17'!$A$2:'2019-MARCH-17'!$A160,A100)</f>
        <v>0</v>
      </c>
      <c r="N100" s="13">
        <f>COUNTIF('2019-MARCH-18'!$A$2:'2019-MARCH-18'!$A160,A100)</f>
        <v>0</v>
      </c>
      <c r="O100" s="13">
        <f>COUNTIF('2019-MARCH-19'!$A$2:'2019-MARCH-19'!$A160,A100)</f>
        <v>0</v>
      </c>
      <c r="P100" s="13">
        <f>COUNTIF('2019-MARCH-20'!$A$2:'2019-MARCH-20'!$A163,A100)</f>
        <v>0</v>
      </c>
      <c r="Q100" s="13">
        <f>COUNTIF('2019-MARCH-21'!$A$2:'2019-MARCH-21'!$A162,A100)</f>
        <v>0</v>
      </c>
      <c r="R100" s="13">
        <f>COUNTIF('2019-MARCH-22'!$A$2:'2019-MARCH-22'!$A163,A100)</f>
        <v>0</v>
      </c>
      <c r="S100" s="13">
        <f>COUNTIF('2019-MARCH-23'!$A$2:'2019-MARCH-23'!$A162,A100)</f>
        <v>0</v>
      </c>
      <c r="T100" s="13">
        <f>COUNTIF('2019-MARCH-24'!$A$2:'2019-MARCH-24'!$A160,A100)</f>
        <v>0</v>
      </c>
      <c r="U100" s="13">
        <f>COUNTIF('2019-MARCH-25'!$A$2:'2019-MARCH-25'!$A159,A100)</f>
        <v>0</v>
      </c>
      <c r="V100" s="6"/>
      <c r="W100" s="6">
        <f t="shared" si="7"/>
        <v>0</v>
      </c>
      <c r="X100" s="6">
        <f t="shared" si="8"/>
        <v>-1</v>
      </c>
      <c r="Y100" s="1">
        <f t="shared" si="9"/>
        <v>0.25</v>
      </c>
    </row>
    <row r="101" spans="1:26" ht="17" x14ac:dyDescent="0.2">
      <c r="A101" s="1" t="s">
        <v>312</v>
      </c>
      <c r="B101" s="1">
        <v>1</v>
      </c>
      <c r="C101" s="1">
        <v>900</v>
      </c>
      <c r="D101" s="1">
        <v>0</v>
      </c>
      <c r="E101" s="1">
        <v>0</v>
      </c>
      <c r="F101" s="1">
        <v>1</v>
      </c>
      <c r="G101" s="6">
        <f>COUNTIF('2019-MARCH-01'!$A$2:'2019-MARCH-01'!$A136,A101)</f>
        <v>0</v>
      </c>
      <c r="H101" s="6">
        <f>COUNTIF('2019-MARCH-02'!$A$2:'2019-MARCH-02'!$A126,A101)</f>
        <v>0</v>
      </c>
      <c r="I101" s="6">
        <f>COUNTIF('2019-MARCH-03'!$A$2:'2019-MARCH-03'!$A133,A101)</f>
        <v>0</v>
      </c>
      <c r="J101" s="6">
        <f>COUNTIF('2019-MARCH-03'!$A$2:'2019-MARCH-03'!$A133,A101)</f>
        <v>0</v>
      </c>
      <c r="K101" s="13">
        <f>COUNTIF('2019-MARCH-05'!$A$2:'2019-MARCH-05'!$A130,A101)</f>
        <v>0</v>
      </c>
      <c r="L101" s="6">
        <f>COUNTIF('2019-MARCH-16'!$A$2:'2019-MARCH-16'!$A128,A101)</f>
        <v>0</v>
      </c>
      <c r="M101" s="13">
        <f>COUNTIF('2019-MARCH-17'!$A$2:'2019-MARCH-17'!$A161,A101)</f>
        <v>0</v>
      </c>
      <c r="N101" s="13">
        <f>COUNTIF('2019-MARCH-18'!$A$2:'2019-MARCH-18'!$A161,A101)</f>
        <v>0</v>
      </c>
      <c r="O101" s="13">
        <f>COUNTIF('2019-MARCH-19'!$A$2:'2019-MARCH-19'!$A161,A101)</f>
        <v>0</v>
      </c>
      <c r="P101" s="13">
        <f>COUNTIF('2019-MARCH-20'!$A$2:'2019-MARCH-20'!$A164,A101)</f>
        <v>0</v>
      </c>
      <c r="Q101" s="13">
        <f>COUNTIF('2019-MARCH-21'!$A$2:'2019-MARCH-21'!$A163,A101)</f>
        <v>0</v>
      </c>
      <c r="R101" s="13">
        <f>COUNTIF('2019-MARCH-22'!$A$2:'2019-MARCH-22'!$A164,A101)</f>
        <v>0</v>
      </c>
      <c r="S101" s="13">
        <f>COUNTIF('2019-MARCH-23'!$A$2:'2019-MARCH-23'!$A163,A101)</f>
        <v>0</v>
      </c>
      <c r="T101" s="13">
        <f>COUNTIF('2019-MARCH-24'!$A$2:'2019-MARCH-24'!$A161,A101)</f>
        <v>0</v>
      </c>
      <c r="U101" s="13">
        <f>COUNTIF('2019-MARCH-25'!$A$2:'2019-MARCH-25'!$A160,A101)</f>
        <v>0</v>
      </c>
      <c r="V101" s="6"/>
      <c r="W101" s="6">
        <f t="shared" si="7"/>
        <v>0</v>
      </c>
      <c r="X101" s="6">
        <f t="shared" si="8"/>
        <v>-1</v>
      </c>
      <c r="Y101" s="1">
        <f t="shared" si="9"/>
        <v>0.25</v>
      </c>
    </row>
    <row r="102" spans="1:26" ht="17" x14ac:dyDescent="0.2">
      <c r="A102" s="1" t="s">
        <v>677</v>
      </c>
      <c r="B102" s="1">
        <v>1</v>
      </c>
      <c r="C102" s="1">
        <v>1200</v>
      </c>
      <c r="D102" s="1">
        <v>0</v>
      </c>
      <c r="E102" s="1">
        <v>0</v>
      </c>
      <c r="F102" s="1">
        <v>1</v>
      </c>
      <c r="G102" s="6">
        <f>COUNTIF('2019-MARCH-01'!$A$2:'2019-MARCH-01'!$A137,A102)</f>
        <v>0</v>
      </c>
      <c r="H102" s="6">
        <f>COUNTIF('2019-MARCH-02'!$A$2:'2019-MARCH-02'!$A127,A102)</f>
        <v>0</v>
      </c>
      <c r="I102" s="6">
        <f>COUNTIF('2019-MARCH-03'!$A$2:'2019-MARCH-03'!$A134,A102)</f>
        <v>0</v>
      </c>
      <c r="J102" s="6">
        <f>COUNTIF('2019-MARCH-03'!$A$2:'2019-MARCH-03'!$A134,A102)</f>
        <v>0</v>
      </c>
      <c r="K102" s="13">
        <f>COUNTIF('2019-MARCH-05'!$A$2:'2019-MARCH-05'!$A131,A102)</f>
        <v>0</v>
      </c>
      <c r="L102" s="6">
        <f>COUNTIF('2019-MARCH-16'!$A$2:'2019-MARCH-16'!$A129,A102)</f>
        <v>0</v>
      </c>
      <c r="M102" s="13">
        <f>COUNTIF('2019-MARCH-17'!$A$2:'2019-MARCH-17'!$A162,A102)</f>
        <v>0</v>
      </c>
      <c r="N102" s="13">
        <f>COUNTIF('2019-MARCH-18'!$A$2:'2019-MARCH-18'!$A162,A102)</f>
        <v>0</v>
      </c>
      <c r="O102" s="13">
        <f>COUNTIF('2019-MARCH-19'!$A$2:'2019-MARCH-19'!$A162,A102)</f>
        <v>0</v>
      </c>
      <c r="P102" s="13">
        <f>COUNTIF('2019-MARCH-20'!$A$2:'2019-MARCH-20'!$A165,A102)</f>
        <v>0</v>
      </c>
      <c r="Q102" s="13">
        <f>COUNTIF('2019-MARCH-21'!$A$2:'2019-MARCH-21'!$A164,A102)</f>
        <v>0</v>
      </c>
      <c r="R102" s="13">
        <f>COUNTIF('2019-MARCH-22'!$A$2:'2019-MARCH-22'!$A165,A102)</f>
        <v>0</v>
      </c>
      <c r="S102" s="13">
        <f>COUNTIF('2019-MARCH-23'!$A$2:'2019-MARCH-23'!$A164,A102)</f>
        <v>0</v>
      </c>
      <c r="T102" s="13">
        <f>COUNTIF('2019-MARCH-24'!$A$2:'2019-MARCH-24'!$A162,A102)</f>
        <v>0</v>
      </c>
      <c r="U102" s="13">
        <f>COUNTIF('2019-MARCH-25'!$A$2:'2019-MARCH-25'!$A161,A102)</f>
        <v>0</v>
      </c>
      <c r="V102" s="6"/>
      <c r="W102" s="6">
        <f t="shared" si="7"/>
        <v>0</v>
      </c>
      <c r="X102" s="6">
        <f t="shared" si="8"/>
        <v>-1</v>
      </c>
      <c r="Y102" s="1">
        <f t="shared" si="9"/>
        <v>0.33333333333333331</v>
      </c>
    </row>
    <row r="103" spans="1:26" ht="17" x14ac:dyDescent="0.2">
      <c r="A103" s="1" t="s">
        <v>316</v>
      </c>
      <c r="B103" s="1">
        <v>1</v>
      </c>
      <c r="C103" s="1">
        <v>900</v>
      </c>
      <c r="D103" s="1">
        <v>0</v>
      </c>
      <c r="E103" s="1">
        <v>0</v>
      </c>
      <c r="F103" s="1">
        <v>1</v>
      </c>
      <c r="G103" s="6">
        <f>COUNTIF('2019-MARCH-01'!$A$2:'2019-MARCH-01'!$A138,A103)</f>
        <v>0</v>
      </c>
      <c r="H103" s="6">
        <f>COUNTIF('2019-MARCH-02'!$A$2:'2019-MARCH-02'!$A128,A103)</f>
        <v>0</v>
      </c>
      <c r="I103" s="6">
        <f>COUNTIF('2019-MARCH-03'!$A$2:'2019-MARCH-03'!$A135,A103)</f>
        <v>0</v>
      </c>
      <c r="J103" s="6">
        <f>COUNTIF('2019-MARCH-03'!$A$2:'2019-MARCH-03'!$A135,A103)</f>
        <v>0</v>
      </c>
      <c r="K103" s="13">
        <f>COUNTIF('2019-MARCH-05'!$A$2:'2019-MARCH-05'!$A132,A103)</f>
        <v>0</v>
      </c>
      <c r="L103" s="6">
        <f>COUNTIF('2019-MARCH-16'!$A$2:'2019-MARCH-16'!$A130,A103)</f>
        <v>0</v>
      </c>
      <c r="M103" s="13">
        <f>COUNTIF('2019-MARCH-17'!$A$2:'2019-MARCH-17'!$A163,A103)</f>
        <v>0</v>
      </c>
      <c r="N103" s="13">
        <f>COUNTIF('2019-MARCH-18'!$A$2:'2019-MARCH-18'!$A163,A103)</f>
        <v>0</v>
      </c>
      <c r="O103" s="13">
        <f>COUNTIF('2019-MARCH-19'!$A$2:'2019-MARCH-19'!$A163,A103)</f>
        <v>0</v>
      </c>
      <c r="P103" s="13">
        <f>COUNTIF('2019-MARCH-20'!$A$2:'2019-MARCH-20'!$A166,A103)</f>
        <v>0</v>
      </c>
      <c r="Q103" s="13">
        <f>COUNTIF('2019-MARCH-21'!$A$2:'2019-MARCH-21'!$A165,A103)</f>
        <v>0</v>
      </c>
      <c r="R103" s="13">
        <f>COUNTIF('2019-MARCH-22'!$A$2:'2019-MARCH-22'!$A166,A103)</f>
        <v>0</v>
      </c>
      <c r="S103" s="13">
        <f>COUNTIF('2019-MARCH-23'!$A$2:'2019-MARCH-23'!$A165,A103)</f>
        <v>0</v>
      </c>
      <c r="T103" s="13">
        <f>COUNTIF('2019-MARCH-24'!$A$2:'2019-MARCH-24'!$A163,A103)</f>
        <v>0</v>
      </c>
      <c r="U103" s="13">
        <f>COUNTIF('2019-MARCH-25'!$A$2:'2019-MARCH-25'!$A162,A103)</f>
        <v>0</v>
      </c>
      <c r="V103" s="6"/>
      <c r="W103" s="6">
        <f t="shared" ref="W103:W113" si="10">SUM(G103:U103)</f>
        <v>0</v>
      </c>
      <c r="X103" s="6">
        <f t="shared" ref="X103:X113" si="11">W103-F103</f>
        <v>-1</v>
      </c>
      <c r="Y103" s="1">
        <f t="shared" ref="Y103:Y113" si="12">(C103*F103)/3600</f>
        <v>0.25</v>
      </c>
    </row>
    <row r="104" spans="1:26" ht="17" x14ac:dyDescent="0.2">
      <c r="A104" s="1" t="s">
        <v>336</v>
      </c>
      <c r="B104" s="1">
        <v>1</v>
      </c>
      <c r="C104" s="1">
        <v>900</v>
      </c>
      <c r="D104" s="1">
        <v>0</v>
      </c>
      <c r="E104" s="1">
        <v>0</v>
      </c>
      <c r="F104" s="1">
        <v>1</v>
      </c>
      <c r="G104" s="6">
        <f>COUNTIF('2019-MARCH-01'!$A$2:'2019-MARCH-01'!$A139,A104)</f>
        <v>0</v>
      </c>
      <c r="H104" s="6">
        <f>COUNTIF('2019-MARCH-02'!$A$2:'2019-MARCH-02'!$A129,A104)</f>
        <v>0</v>
      </c>
      <c r="I104" s="6">
        <f>COUNTIF('2019-MARCH-03'!$A$2:'2019-MARCH-03'!$A136,A104)</f>
        <v>0</v>
      </c>
      <c r="J104" s="6">
        <f>COUNTIF('2019-MARCH-03'!$A$2:'2019-MARCH-03'!$A136,A104)</f>
        <v>0</v>
      </c>
      <c r="K104" s="13">
        <f>COUNTIF('2019-MARCH-05'!$A$2:'2019-MARCH-05'!$A133,A104)</f>
        <v>0</v>
      </c>
      <c r="L104" s="6">
        <f>COUNTIF('2019-MARCH-16'!$A$2:'2019-MARCH-16'!$A131,A104)</f>
        <v>0</v>
      </c>
      <c r="M104" s="13">
        <f>COUNTIF('2019-MARCH-17'!$A$2:'2019-MARCH-17'!$A164,A104)</f>
        <v>0</v>
      </c>
      <c r="N104" s="13">
        <f>COUNTIF('2019-MARCH-18'!$A$2:'2019-MARCH-18'!$A164,A104)</f>
        <v>0</v>
      </c>
      <c r="O104" s="13">
        <f>COUNTIF('2019-MARCH-19'!$A$2:'2019-MARCH-19'!$A164,A104)</f>
        <v>0</v>
      </c>
      <c r="P104" s="13">
        <f>COUNTIF('2019-MARCH-20'!$A$2:'2019-MARCH-20'!$A167,A104)</f>
        <v>0</v>
      </c>
      <c r="Q104" s="13">
        <f>COUNTIF('2019-MARCH-21'!$A$2:'2019-MARCH-21'!$A166,A104)</f>
        <v>0</v>
      </c>
      <c r="R104" s="13">
        <f>COUNTIF('2019-MARCH-22'!$A$2:'2019-MARCH-22'!$A167,A104)</f>
        <v>0</v>
      </c>
      <c r="S104" s="13">
        <f>COUNTIF('2019-MARCH-23'!$A$2:'2019-MARCH-23'!$A166,A104)</f>
        <v>0</v>
      </c>
      <c r="T104" s="13">
        <f>COUNTIF('2019-MARCH-24'!$A$2:'2019-MARCH-24'!$A164,A104)</f>
        <v>0</v>
      </c>
      <c r="U104" s="13">
        <f>COUNTIF('2019-MARCH-25'!$A$2:'2019-MARCH-25'!$A163,A104)</f>
        <v>0</v>
      </c>
      <c r="V104" s="6"/>
      <c r="W104" s="6">
        <f t="shared" si="10"/>
        <v>0</v>
      </c>
      <c r="X104" s="6">
        <f t="shared" si="11"/>
        <v>-1</v>
      </c>
      <c r="Y104" s="1">
        <f t="shared" si="12"/>
        <v>0.25</v>
      </c>
    </row>
    <row r="105" spans="1:26" ht="17" x14ac:dyDescent="0.2">
      <c r="A105" s="1" t="s">
        <v>359</v>
      </c>
      <c r="B105" s="1">
        <v>1</v>
      </c>
      <c r="C105" s="1">
        <v>900</v>
      </c>
      <c r="D105" s="1">
        <v>0</v>
      </c>
      <c r="E105" s="1">
        <v>0</v>
      </c>
      <c r="F105" s="1">
        <v>1</v>
      </c>
      <c r="G105" s="6">
        <f>COUNTIF('2019-MARCH-01'!$A$2:'2019-MARCH-01'!$A140,A105)</f>
        <v>0</v>
      </c>
      <c r="H105" s="6">
        <f>COUNTIF('2019-MARCH-02'!$A$2:'2019-MARCH-02'!$A130,A105)</f>
        <v>0</v>
      </c>
      <c r="I105" s="6">
        <f>COUNTIF('2019-MARCH-03'!$A$2:'2019-MARCH-03'!$A137,A105)</f>
        <v>0</v>
      </c>
      <c r="J105" s="6">
        <f>COUNTIF('2019-MARCH-03'!$A$2:'2019-MARCH-03'!$A137,A105)</f>
        <v>0</v>
      </c>
      <c r="K105" s="13">
        <f>COUNTIF('2019-MARCH-05'!$A$2:'2019-MARCH-05'!$A134,A105)</f>
        <v>0</v>
      </c>
      <c r="L105" s="6">
        <f>COUNTIF('2019-MARCH-16'!$A$2:'2019-MARCH-16'!$A132,A105)</f>
        <v>0</v>
      </c>
      <c r="M105" s="13">
        <f>COUNTIF('2019-MARCH-17'!$A$2:'2019-MARCH-17'!$A165,A105)</f>
        <v>0</v>
      </c>
      <c r="N105" s="13">
        <f>COUNTIF('2019-MARCH-18'!$A$2:'2019-MARCH-18'!$A165,A105)</f>
        <v>0</v>
      </c>
      <c r="O105" s="13">
        <f>COUNTIF('2019-MARCH-19'!$A$2:'2019-MARCH-19'!$A165,A105)</f>
        <v>0</v>
      </c>
      <c r="P105" s="13">
        <f>COUNTIF('2019-MARCH-20'!$A$2:'2019-MARCH-20'!$A168,A105)</f>
        <v>0</v>
      </c>
      <c r="Q105" s="13">
        <f>COUNTIF('2019-MARCH-21'!$A$2:'2019-MARCH-21'!$A167,A105)</f>
        <v>0</v>
      </c>
      <c r="R105" s="13">
        <f>COUNTIF('2019-MARCH-22'!$A$2:'2019-MARCH-22'!$A168,A105)</f>
        <v>0</v>
      </c>
      <c r="S105" s="13">
        <f>COUNTIF('2019-MARCH-23'!$A$2:'2019-MARCH-23'!$A167,A105)</f>
        <v>0</v>
      </c>
      <c r="T105" s="13">
        <f>COUNTIF('2019-MARCH-24'!$A$2:'2019-MARCH-24'!$A165,A105)</f>
        <v>0</v>
      </c>
      <c r="U105" s="13">
        <f>COUNTIF('2019-MARCH-25'!$A$2:'2019-MARCH-25'!$A164,A105)</f>
        <v>0</v>
      </c>
      <c r="V105" s="6"/>
      <c r="W105" s="6">
        <f t="shared" si="10"/>
        <v>0</v>
      </c>
      <c r="X105" s="6">
        <f t="shared" si="11"/>
        <v>-1</v>
      </c>
      <c r="Y105" s="1">
        <f t="shared" si="12"/>
        <v>0.25</v>
      </c>
    </row>
    <row r="106" spans="1:26" ht="17" x14ac:dyDescent="0.2">
      <c r="A106" s="1" t="s">
        <v>342</v>
      </c>
      <c r="B106" s="1">
        <v>1</v>
      </c>
      <c r="C106" s="1">
        <v>900</v>
      </c>
      <c r="D106" s="1">
        <v>0</v>
      </c>
      <c r="E106" s="1">
        <v>0</v>
      </c>
      <c r="F106" s="1">
        <v>1</v>
      </c>
      <c r="G106" s="6">
        <f>COUNTIF('2019-MARCH-01'!$A$2:'2019-MARCH-01'!$A141,A106)</f>
        <v>1</v>
      </c>
      <c r="H106" s="6">
        <f>COUNTIF('2019-MARCH-02'!$A$2:'2019-MARCH-02'!$A131,A106)</f>
        <v>1</v>
      </c>
      <c r="I106" s="6">
        <f>COUNTIF('2019-MARCH-03'!$A$2:'2019-MARCH-03'!$A138,A106)</f>
        <v>0</v>
      </c>
      <c r="J106" s="6">
        <f>COUNTIF('2019-MARCH-03'!$A$2:'2019-MARCH-03'!$A138,A106)</f>
        <v>0</v>
      </c>
      <c r="K106" s="13">
        <f>COUNTIF('2019-MARCH-05'!$A$2:'2019-MARCH-05'!$A135,A106)</f>
        <v>1</v>
      </c>
      <c r="L106" s="6">
        <f>COUNTIF('2019-MARCH-16'!$A$2:'2019-MARCH-16'!$A133,A106)</f>
        <v>1</v>
      </c>
      <c r="M106" s="13">
        <f>COUNTIF('2019-MARCH-17'!$A$2:'2019-MARCH-17'!$A166,A106)</f>
        <v>1</v>
      </c>
      <c r="N106" s="13">
        <f>COUNTIF('2019-MARCH-18'!$A$2:'2019-MARCH-18'!$A166,A106)</f>
        <v>1</v>
      </c>
      <c r="O106" s="13">
        <f>COUNTIF('2019-MARCH-19'!$A$2:'2019-MARCH-19'!$A166,A106)</f>
        <v>1</v>
      </c>
      <c r="P106" s="13">
        <f>COUNTIF('2019-MARCH-20'!$A$2:'2019-MARCH-20'!$A169,A106)</f>
        <v>0</v>
      </c>
      <c r="Q106" s="13">
        <f>COUNTIF('2019-MARCH-21'!$A$2:'2019-MARCH-21'!$A168,A106)</f>
        <v>0</v>
      </c>
      <c r="R106" s="13">
        <f>COUNTIF('2019-MARCH-22'!$A$2:'2019-MARCH-22'!$A169,A106)</f>
        <v>0</v>
      </c>
      <c r="S106" s="13">
        <f>COUNTIF('2019-MARCH-23'!$A$2:'2019-MARCH-23'!$A168,A106)</f>
        <v>0</v>
      </c>
      <c r="T106" s="13">
        <f>COUNTIF('2019-MARCH-24'!$A$2:'2019-MARCH-24'!$A166,A106)</f>
        <v>0</v>
      </c>
      <c r="U106" s="13">
        <f>COUNTIF('2019-MARCH-25'!$A$2:'2019-MARCH-25'!$A165,A106)</f>
        <v>0</v>
      </c>
      <c r="V106" s="6"/>
      <c r="W106" s="6">
        <f t="shared" si="10"/>
        <v>7</v>
      </c>
      <c r="X106" s="6">
        <f t="shared" si="11"/>
        <v>6</v>
      </c>
      <c r="Y106" s="1">
        <f t="shared" si="12"/>
        <v>0.25</v>
      </c>
    </row>
    <row r="107" spans="1:26" ht="17" x14ac:dyDescent="0.2">
      <c r="A107" s="1" t="s">
        <v>661</v>
      </c>
      <c r="B107" s="1">
        <v>1</v>
      </c>
      <c r="C107" s="1">
        <v>180</v>
      </c>
      <c r="D107" s="1">
        <v>2</v>
      </c>
      <c r="E107" s="1">
        <v>30</v>
      </c>
      <c r="F107" s="1">
        <v>1</v>
      </c>
      <c r="G107" s="6">
        <f>COUNTIF('2019-MARCH-01'!$A$2:'2019-MARCH-01'!$A142,A107)</f>
        <v>0</v>
      </c>
      <c r="H107" s="6">
        <f>COUNTIF('2019-MARCH-02'!$A$2:'2019-MARCH-02'!$A132,A107)</f>
        <v>0</v>
      </c>
      <c r="I107" s="6">
        <f>COUNTIF('2019-MARCH-03'!$A$2:'2019-MARCH-03'!$A139,A107)</f>
        <v>0</v>
      </c>
      <c r="J107" s="6">
        <f>COUNTIF('2019-MARCH-03'!$A$2:'2019-MARCH-03'!$A139,A107)</f>
        <v>0</v>
      </c>
      <c r="K107" s="13">
        <f>COUNTIF('2019-MARCH-05'!$A$2:'2019-MARCH-05'!$A136,A107)</f>
        <v>0</v>
      </c>
      <c r="L107" s="6">
        <f>COUNTIF('2019-MARCH-16'!$A$2:'2019-MARCH-16'!$A134,A107)</f>
        <v>0</v>
      </c>
      <c r="M107" s="13">
        <f>COUNTIF('2019-MARCH-17'!$A$2:'2019-MARCH-17'!$A167,A107)</f>
        <v>0</v>
      </c>
      <c r="N107" s="13">
        <f>COUNTIF('2019-MARCH-18'!$A$2:'2019-MARCH-18'!$A167,A107)</f>
        <v>0</v>
      </c>
      <c r="O107" s="13">
        <f>COUNTIF('2019-MARCH-19'!$A$2:'2019-MARCH-19'!$A167,A107)</f>
        <v>0</v>
      </c>
      <c r="P107" s="13">
        <f>COUNTIF('2019-MARCH-20'!$A$2:'2019-MARCH-20'!$A170,A107)</f>
        <v>0</v>
      </c>
      <c r="Q107" s="13">
        <f>COUNTIF('2019-MARCH-21'!$A$2:'2019-MARCH-21'!$A169,A107)</f>
        <v>0</v>
      </c>
      <c r="R107" s="13">
        <f>COUNTIF('2019-MARCH-22'!$A$2:'2019-MARCH-22'!$A170,A107)</f>
        <v>0</v>
      </c>
      <c r="S107" s="13">
        <f>COUNTIF('2019-MARCH-23'!$A$2:'2019-MARCH-23'!$A169,A107)</f>
        <v>0</v>
      </c>
      <c r="T107" s="13">
        <f>COUNTIF('2019-MARCH-24'!$A$2:'2019-MARCH-24'!$A167,A107)</f>
        <v>0</v>
      </c>
      <c r="U107" s="13">
        <f>COUNTIF('2019-MARCH-25'!$A$2:'2019-MARCH-25'!$A166,A107)</f>
        <v>0</v>
      </c>
      <c r="V107" s="6"/>
      <c r="W107" s="6">
        <f t="shared" si="10"/>
        <v>0</v>
      </c>
      <c r="X107" s="6">
        <f t="shared" si="11"/>
        <v>-1</v>
      </c>
      <c r="Y107" s="1">
        <f t="shared" si="12"/>
        <v>0.05</v>
      </c>
    </row>
    <row r="108" spans="1:26" ht="17" x14ac:dyDescent="0.2">
      <c r="A108" s="1" t="s">
        <v>654</v>
      </c>
      <c r="B108" s="1">
        <v>1</v>
      </c>
      <c r="C108" s="1">
        <v>1200</v>
      </c>
      <c r="D108" s="1">
        <v>0</v>
      </c>
      <c r="E108" s="1">
        <v>0</v>
      </c>
      <c r="F108" s="1">
        <v>1</v>
      </c>
      <c r="G108" s="6">
        <f>COUNTIF('2019-MARCH-01'!$A$2:'2019-MARCH-01'!$A143,A108)</f>
        <v>0</v>
      </c>
      <c r="H108" s="6">
        <f>COUNTIF('2019-MARCH-02'!$A$2:'2019-MARCH-02'!$A133,A108)</f>
        <v>0</v>
      </c>
      <c r="I108" s="6">
        <f>COUNTIF('2019-MARCH-03'!$A$2:'2019-MARCH-03'!$A140,A108)</f>
        <v>0</v>
      </c>
      <c r="J108" s="6">
        <f>COUNTIF('2019-MARCH-03'!$A$2:'2019-MARCH-03'!$A140,A108)</f>
        <v>0</v>
      </c>
      <c r="K108" s="13">
        <f>COUNTIF('2019-MARCH-05'!$A$2:'2019-MARCH-05'!$A137,A108)</f>
        <v>0</v>
      </c>
      <c r="L108" s="6">
        <f>COUNTIF('2019-MARCH-16'!$A$2:'2019-MARCH-16'!$A135,A108)</f>
        <v>0</v>
      </c>
      <c r="M108" s="13">
        <f>COUNTIF('2019-MARCH-17'!$A$2:'2019-MARCH-17'!$A168,A108)</f>
        <v>0</v>
      </c>
      <c r="N108" s="13">
        <f>COUNTIF('2019-MARCH-18'!$A$2:'2019-MARCH-18'!$A168,A108)</f>
        <v>0</v>
      </c>
      <c r="O108" s="13">
        <f>COUNTIF('2019-MARCH-19'!$A$2:'2019-MARCH-19'!$A168,A108)</f>
        <v>0</v>
      </c>
      <c r="P108" s="13">
        <f>COUNTIF('2019-MARCH-20'!$A$2:'2019-MARCH-20'!$A171,A108)</f>
        <v>0</v>
      </c>
      <c r="Q108" s="13">
        <f>COUNTIF('2019-MARCH-21'!$A$2:'2019-MARCH-21'!$A170,A108)</f>
        <v>0</v>
      </c>
      <c r="R108" s="13">
        <f>COUNTIF('2019-MARCH-22'!$A$2:'2019-MARCH-22'!$A171,A108)</f>
        <v>0</v>
      </c>
      <c r="S108" s="13">
        <f>COUNTIF('2019-MARCH-23'!$A$2:'2019-MARCH-23'!$A170,A108)</f>
        <v>0</v>
      </c>
      <c r="T108" s="13">
        <f>COUNTIF('2019-MARCH-24'!$A$2:'2019-MARCH-24'!$A168,A108)</f>
        <v>0</v>
      </c>
      <c r="U108" s="13">
        <f>COUNTIF('2019-MARCH-25'!$A$2:'2019-MARCH-25'!$A167,A108)</f>
        <v>0</v>
      </c>
      <c r="V108" s="6"/>
      <c r="W108" s="6">
        <f t="shared" si="10"/>
        <v>0</v>
      </c>
      <c r="X108" s="6">
        <f t="shared" si="11"/>
        <v>-1</v>
      </c>
      <c r="Y108" s="1">
        <f t="shared" si="12"/>
        <v>0.33333333333333331</v>
      </c>
    </row>
    <row r="109" spans="1:26" ht="17" x14ac:dyDescent="0.2">
      <c r="A109" s="1" t="s">
        <v>547</v>
      </c>
      <c r="B109" s="1">
        <v>1</v>
      </c>
      <c r="C109" s="1">
        <v>900</v>
      </c>
      <c r="D109" s="1">
        <v>0</v>
      </c>
      <c r="E109" s="1">
        <v>0</v>
      </c>
      <c r="F109" s="1">
        <v>1</v>
      </c>
      <c r="G109" s="6">
        <f>COUNTIF('2019-MARCH-01'!$A$2:'2019-MARCH-01'!$A144,A109)</f>
        <v>18</v>
      </c>
      <c r="H109" s="6">
        <f>COUNTIF('2019-MARCH-02'!$A$2:'2019-MARCH-02'!$A134,A109)</f>
        <v>18</v>
      </c>
      <c r="I109" s="6">
        <f>COUNTIF('2019-MARCH-03'!$A$2:'2019-MARCH-03'!$A141,A109)</f>
        <v>20</v>
      </c>
      <c r="J109" s="6">
        <f>COUNTIF('2019-MARCH-03'!$A$2:'2019-MARCH-03'!$A141,A109)</f>
        <v>20</v>
      </c>
      <c r="K109" s="13">
        <f>COUNTIF('2019-MARCH-05'!$A$2:'2019-MARCH-05'!$A138,A109)</f>
        <v>18</v>
      </c>
      <c r="L109" s="6">
        <f>COUNTIF('2019-MARCH-16'!$A$2:'2019-MARCH-16'!$A136,A109)</f>
        <v>19</v>
      </c>
      <c r="M109" s="13">
        <f>COUNTIF('2019-MARCH-17'!$A$2:'2019-MARCH-17'!$A169,A109)</f>
        <v>19</v>
      </c>
      <c r="N109" s="13">
        <f>COUNTIF('2019-MARCH-18'!$A$2:'2019-MARCH-18'!$A169,A109)</f>
        <v>19</v>
      </c>
      <c r="O109" s="13">
        <f>COUNTIF('2019-MARCH-19'!$A$2:'2019-MARCH-19'!$A169,A109)</f>
        <v>19</v>
      </c>
      <c r="P109" s="13">
        <f>COUNTIF('2019-MARCH-20'!$A$2:'2019-MARCH-20'!$A172,A109)</f>
        <v>0</v>
      </c>
      <c r="Q109" s="13">
        <f>COUNTIF('2019-MARCH-21'!$A$2:'2019-MARCH-21'!$A171,A109)</f>
        <v>0</v>
      </c>
      <c r="R109" s="13">
        <f>COUNTIF('2019-MARCH-22'!$A$2:'2019-MARCH-22'!$A172,A109)</f>
        <v>0</v>
      </c>
      <c r="S109" s="13">
        <f>COUNTIF('2019-MARCH-23'!$A$2:'2019-MARCH-23'!$A171,A109)</f>
        <v>0</v>
      </c>
      <c r="T109" s="13">
        <f>COUNTIF('2019-MARCH-24'!$A$2:'2019-MARCH-24'!$A169,A109)</f>
        <v>0</v>
      </c>
      <c r="U109" s="13">
        <f>COUNTIF('2019-MARCH-25'!$A$2:'2019-MARCH-25'!$A168,A109)</f>
        <v>0</v>
      </c>
      <c r="V109" s="6"/>
      <c r="W109" s="6">
        <f t="shared" si="10"/>
        <v>170</v>
      </c>
      <c r="X109" s="6">
        <f t="shared" si="11"/>
        <v>169</v>
      </c>
      <c r="Y109" s="1">
        <f t="shared" si="12"/>
        <v>0.25</v>
      </c>
    </row>
    <row r="110" spans="1:26" ht="17" x14ac:dyDescent="0.2">
      <c r="A110" s="1" t="s">
        <v>647</v>
      </c>
      <c r="B110" s="1">
        <v>1</v>
      </c>
      <c r="C110" s="1">
        <v>900</v>
      </c>
      <c r="D110" s="1">
        <v>2</v>
      </c>
      <c r="E110" s="1">
        <v>300</v>
      </c>
      <c r="F110" s="1">
        <v>1</v>
      </c>
      <c r="G110" s="6">
        <f>COUNTIF('2019-MARCH-01'!$A$2:'2019-MARCH-01'!$A145,A110)</f>
        <v>0</v>
      </c>
      <c r="H110" s="6">
        <f>COUNTIF('2019-MARCH-02'!$A$2:'2019-MARCH-02'!$A135,A110)</f>
        <v>0</v>
      </c>
      <c r="I110" s="6">
        <f>COUNTIF('2019-MARCH-03'!$A$2:'2019-MARCH-03'!$A142,A110)</f>
        <v>0</v>
      </c>
      <c r="J110" s="6">
        <f>COUNTIF('2019-MARCH-03'!$A$2:'2019-MARCH-03'!$A142,A110)</f>
        <v>0</v>
      </c>
      <c r="K110" s="13">
        <f>COUNTIF('2019-MARCH-05'!$A$2:'2019-MARCH-05'!$A139,A110)</f>
        <v>0</v>
      </c>
      <c r="L110" s="6">
        <f>COUNTIF('2019-MARCH-16'!$A$2:'2019-MARCH-16'!$A137,A110)</f>
        <v>0</v>
      </c>
      <c r="M110" s="13">
        <f>COUNTIF('2019-MARCH-17'!$A$2:'2019-MARCH-17'!$A170,A110)</f>
        <v>0</v>
      </c>
      <c r="N110" s="13">
        <f>COUNTIF('2019-MARCH-18'!$A$2:'2019-MARCH-18'!$A170,A110)</f>
        <v>0</v>
      </c>
      <c r="O110" s="13">
        <f>COUNTIF('2019-MARCH-19'!$A$2:'2019-MARCH-19'!$A170,A110)</f>
        <v>0</v>
      </c>
      <c r="P110" s="13">
        <f>COUNTIF('2019-MARCH-20'!$A$2:'2019-MARCH-20'!$A173,A110)</f>
        <v>0</v>
      </c>
      <c r="Q110" s="13">
        <f>COUNTIF('2019-MARCH-21'!$A$2:'2019-MARCH-21'!$A172,A110)</f>
        <v>0</v>
      </c>
      <c r="R110" s="13">
        <f>COUNTIF('2019-MARCH-22'!$A$2:'2019-MARCH-22'!$A173,A110)</f>
        <v>0</v>
      </c>
      <c r="S110" s="13">
        <f>COUNTIF('2019-MARCH-23'!$A$2:'2019-MARCH-23'!$A172,A110)</f>
        <v>0</v>
      </c>
      <c r="T110" s="13">
        <f>COUNTIF('2019-MARCH-24'!$A$2:'2019-MARCH-24'!$A170,A110)</f>
        <v>0</v>
      </c>
      <c r="U110" s="13">
        <f>COUNTIF('2019-MARCH-25'!$A$2:'2019-MARCH-25'!$A169,A110)</f>
        <v>0</v>
      </c>
      <c r="V110" s="6"/>
      <c r="W110" s="6">
        <f t="shared" si="10"/>
        <v>0</v>
      </c>
      <c r="X110" s="6">
        <f t="shared" si="11"/>
        <v>-1</v>
      </c>
      <c r="Y110" s="1">
        <f t="shared" si="12"/>
        <v>0.25</v>
      </c>
    </row>
    <row r="111" spans="1:26" ht="34" x14ac:dyDescent="0.2">
      <c r="A111" s="1" t="s">
        <v>645</v>
      </c>
      <c r="B111" s="1">
        <v>1</v>
      </c>
      <c r="C111" s="1">
        <v>900</v>
      </c>
      <c r="D111" s="1">
        <v>2</v>
      </c>
      <c r="E111" s="1">
        <v>300</v>
      </c>
      <c r="F111" s="1">
        <v>1</v>
      </c>
      <c r="G111" s="6">
        <f>COUNTIF('2019-MARCH-01'!$A$2:'2019-MARCH-01'!$A146,A111)</f>
        <v>0</v>
      </c>
      <c r="H111" s="6">
        <f>COUNTIF('2019-MARCH-02'!$A$2:'2019-MARCH-02'!$A136,A111)</f>
        <v>0</v>
      </c>
      <c r="I111" s="6">
        <f>COUNTIF('2019-MARCH-03'!$A$2:'2019-MARCH-03'!$A143,A111)</f>
        <v>0</v>
      </c>
      <c r="J111" s="6">
        <f>COUNTIF('2019-MARCH-03'!$A$2:'2019-MARCH-03'!$A143,A111)</f>
        <v>0</v>
      </c>
      <c r="K111" s="13">
        <f>COUNTIF('2019-MARCH-05'!$A$2:'2019-MARCH-05'!$A140,A111)</f>
        <v>0</v>
      </c>
      <c r="L111" s="6">
        <f>COUNTIF('2019-MARCH-16'!$A$2:'2019-MARCH-16'!$A138,A111)</f>
        <v>0</v>
      </c>
      <c r="M111" s="13">
        <f>COUNTIF('2019-MARCH-17'!$A$2:'2019-MARCH-17'!$A171,A111)</f>
        <v>0</v>
      </c>
      <c r="N111" s="13">
        <f>COUNTIF('2019-MARCH-18'!$A$2:'2019-MARCH-18'!$A171,A111)</f>
        <v>0</v>
      </c>
      <c r="O111" s="13">
        <f>COUNTIF('2019-MARCH-19'!$A$2:'2019-MARCH-19'!$A171,A111)</f>
        <v>0</v>
      </c>
      <c r="P111" s="13">
        <f>COUNTIF('2019-MARCH-20'!$A$2:'2019-MARCH-20'!$A174,A111)</f>
        <v>0</v>
      </c>
      <c r="Q111" s="13">
        <f>COUNTIF('2019-MARCH-21'!$A$2:'2019-MARCH-21'!$A173,A111)</f>
        <v>0</v>
      </c>
      <c r="R111" s="13">
        <f>COUNTIF('2019-MARCH-22'!$A$2:'2019-MARCH-22'!$A174,A111)</f>
        <v>0</v>
      </c>
      <c r="S111" s="13">
        <f>COUNTIF('2019-MARCH-23'!$A$2:'2019-MARCH-23'!$A173,A111)</f>
        <v>0</v>
      </c>
      <c r="T111" s="13">
        <f>COUNTIF('2019-MARCH-24'!$A$2:'2019-MARCH-24'!$A171,A111)</f>
        <v>0</v>
      </c>
      <c r="U111" s="13">
        <f>COUNTIF('2019-MARCH-25'!$A$2:'2019-MARCH-25'!$A170,A111)</f>
        <v>0</v>
      </c>
      <c r="V111" s="6"/>
      <c r="W111" s="6">
        <f t="shared" si="10"/>
        <v>0</v>
      </c>
      <c r="X111" s="6">
        <f t="shared" si="11"/>
        <v>-1</v>
      </c>
      <c r="Y111" s="1">
        <f t="shared" si="12"/>
        <v>0.25</v>
      </c>
    </row>
    <row r="112" spans="1:26" ht="34" x14ac:dyDescent="0.2">
      <c r="A112" s="1" t="s">
        <v>652</v>
      </c>
      <c r="B112" s="1">
        <v>1</v>
      </c>
      <c r="C112" s="1">
        <v>900</v>
      </c>
      <c r="D112" s="1">
        <v>0</v>
      </c>
      <c r="E112" s="1">
        <v>0</v>
      </c>
      <c r="F112" s="1">
        <v>1</v>
      </c>
      <c r="G112" s="6">
        <f>COUNTIF('2019-MARCH-01'!$A$2:'2019-MARCH-01'!$A147,A112)</f>
        <v>0</v>
      </c>
      <c r="H112" s="6">
        <f>COUNTIF('2019-MARCH-02'!$A$2:'2019-MARCH-02'!$A137,A112)</f>
        <v>0</v>
      </c>
      <c r="I112" s="6">
        <f>COUNTIF('2019-MARCH-03'!$A$2:'2019-MARCH-03'!$A144,A112)</f>
        <v>0</v>
      </c>
      <c r="J112" s="6">
        <f>COUNTIF('2019-MARCH-03'!$A$2:'2019-MARCH-03'!$A144,A112)</f>
        <v>0</v>
      </c>
      <c r="K112" s="13">
        <f>COUNTIF('2019-MARCH-05'!$A$2:'2019-MARCH-05'!$A141,A112)</f>
        <v>0</v>
      </c>
      <c r="L112" s="6">
        <f>COUNTIF('2019-MARCH-16'!$A$2:'2019-MARCH-16'!$A139,A112)</f>
        <v>0</v>
      </c>
      <c r="M112" s="13">
        <f>COUNTIF('2019-MARCH-17'!$A$2:'2019-MARCH-17'!$A172,A112)</f>
        <v>0</v>
      </c>
      <c r="N112" s="13">
        <f>COUNTIF('2019-MARCH-18'!$A$2:'2019-MARCH-18'!$A172,A112)</f>
        <v>0</v>
      </c>
      <c r="O112" s="13">
        <f>COUNTIF('2019-MARCH-19'!$A$2:'2019-MARCH-19'!$A172,A112)</f>
        <v>0</v>
      </c>
      <c r="P112" s="13">
        <f>COUNTIF('2019-MARCH-20'!$A$2:'2019-MARCH-20'!$A175,A112)</f>
        <v>0</v>
      </c>
      <c r="Q112" s="13">
        <f>COUNTIF('2019-MARCH-21'!$A$2:'2019-MARCH-21'!$A174,A112)</f>
        <v>0</v>
      </c>
      <c r="R112" s="13">
        <f>COUNTIF('2019-MARCH-22'!$A$2:'2019-MARCH-22'!$A175,A112)</f>
        <v>0</v>
      </c>
      <c r="S112" s="13">
        <f>COUNTIF('2019-MARCH-23'!$A$2:'2019-MARCH-23'!$A174,A112)</f>
        <v>0</v>
      </c>
      <c r="T112" s="13">
        <f>COUNTIF('2019-MARCH-24'!$A$2:'2019-MARCH-24'!$A172,A112)</f>
        <v>0</v>
      </c>
      <c r="U112" s="13">
        <f>COUNTIF('2019-MARCH-25'!$A$2:'2019-MARCH-25'!$A171,A112)</f>
        <v>0</v>
      </c>
      <c r="V112" s="6"/>
      <c r="W112" s="6">
        <f t="shared" si="10"/>
        <v>0</v>
      </c>
      <c r="X112" s="6">
        <f t="shared" si="11"/>
        <v>-1</v>
      </c>
      <c r="Y112" s="1">
        <f t="shared" si="12"/>
        <v>0.25</v>
      </c>
    </row>
    <row r="113" spans="1:25" ht="34" x14ac:dyDescent="0.2">
      <c r="A113" s="1" t="s">
        <v>646</v>
      </c>
      <c r="B113" s="1">
        <v>1</v>
      </c>
      <c r="C113" s="1">
        <v>900</v>
      </c>
      <c r="D113" s="1">
        <v>2</v>
      </c>
      <c r="E113" s="1">
        <v>300</v>
      </c>
      <c r="F113" s="1">
        <v>1</v>
      </c>
      <c r="G113" s="6">
        <f>COUNTIF('2019-MARCH-01'!$A$2:'2019-MARCH-01'!$A148,A113)</f>
        <v>0</v>
      </c>
      <c r="H113" s="6">
        <f>COUNTIF('2019-MARCH-02'!$A$2:'2019-MARCH-02'!$A138,A113)</f>
        <v>0</v>
      </c>
      <c r="I113" s="6">
        <f>COUNTIF('2019-MARCH-03'!$A$2:'2019-MARCH-03'!$A145,A113)</f>
        <v>0</v>
      </c>
      <c r="J113" s="6">
        <f>COUNTIF('2019-MARCH-03'!$A$2:'2019-MARCH-03'!$A145,A113)</f>
        <v>0</v>
      </c>
      <c r="K113" s="13">
        <f>COUNTIF('2019-MARCH-05'!$A$2:'2019-MARCH-05'!$A142,A113)</f>
        <v>0</v>
      </c>
      <c r="L113" s="6">
        <f>COUNTIF('2019-MARCH-16'!$A$2:'2019-MARCH-16'!$A140,A113)</f>
        <v>0</v>
      </c>
      <c r="M113" s="13">
        <f>COUNTIF('2019-MARCH-17'!$A$2:'2019-MARCH-17'!$A173,A113)</f>
        <v>0</v>
      </c>
      <c r="N113" s="13">
        <f>COUNTIF('2019-MARCH-18'!$A$2:'2019-MARCH-18'!$A173,A113)</f>
        <v>0</v>
      </c>
      <c r="O113" s="13">
        <f>COUNTIF('2019-MARCH-19'!$A$2:'2019-MARCH-19'!$A173,A113)</f>
        <v>0</v>
      </c>
      <c r="P113" s="13">
        <f>COUNTIF('2019-MARCH-20'!$A$2:'2019-MARCH-20'!$A176,A113)</f>
        <v>0</v>
      </c>
      <c r="Q113" s="13">
        <f>COUNTIF('2019-MARCH-21'!$A$2:'2019-MARCH-21'!$A175,A113)</f>
        <v>0</v>
      </c>
      <c r="R113" s="13">
        <f>COUNTIF('2019-MARCH-22'!$A$2:'2019-MARCH-22'!$A176,A113)</f>
        <v>0</v>
      </c>
      <c r="S113" s="13">
        <f>COUNTIF('2019-MARCH-23'!$A$2:'2019-MARCH-23'!$A175,A113)</f>
        <v>0</v>
      </c>
      <c r="T113" s="13">
        <f>COUNTIF('2019-MARCH-24'!$A$2:'2019-MARCH-24'!$A173,A113)</f>
        <v>0</v>
      </c>
      <c r="U113" s="13">
        <f>COUNTIF('2019-MARCH-25'!$A$2:'2019-MARCH-25'!$A172,A113)</f>
        <v>0</v>
      </c>
      <c r="V113" s="6"/>
      <c r="W113" s="6">
        <f t="shared" si="10"/>
        <v>0</v>
      </c>
      <c r="X113" s="6">
        <f t="shared" si="11"/>
        <v>-1</v>
      </c>
      <c r="Y113" s="1">
        <f t="shared" si="12"/>
        <v>0.25</v>
      </c>
    </row>
  </sheetData>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53"/>
  <sheetViews>
    <sheetView topLeftCell="A43" workbookViewId="0">
      <selection activeCell="D49" sqref="D49"/>
    </sheetView>
  </sheetViews>
  <sheetFormatPr baseColWidth="10" defaultRowHeight="16" x14ac:dyDescent="0.2"/>
  <cols>
    <col min="1" max="1" width="10.83203125" style="18"/>
    <col min="2" max="2" width="65.1640625" style="19" customWidth="1"/>
    <col min="3" max="3" width="10.83203125" style="18"/>
    <col min="4" max="16384" width="10.83203125" style="37"/>
  </cols>
  <sheetData>
    <row r="1" spans="1:3" s="35" customFormat="1" x14ac:dyDescent="0.2">
      <c r="A1" s="23" t="s">
        <v>31</v>
      </c>
      <c r="B1" s="7" t="s">
        <v>32</v>
      </c>
      <c r="C1" s="23" t="s">
        <v>33</v>
      </c>
    </row>
    <row r="2" spans="1:3" s="36" customFormat="1" ht="224" x14ac:dyDescent="0.2">
      <c r="A2" s="18" t="s">
        <v>18</v>
      </c>
      <c r="B2" s="20" t="s">
        <v>34</v>
      </c>
      <c r="C2" s="18" t="s">
        <v>35</v>
      </c>
    </row>
    <row r="3" spans="1:3" ht="272" x14ac:dyDescent="0.2">
      <c r="A3" s="18" t="s">
        <v>36</v>
      </c>
      <c r="B3" s="19" t="s">
        <v>37</v>
      </c>
      <c r="C3" s="18" t="s">
        <v>35</v>
      </c>
    </row>
    <row r="4" spans="1:3" ht="32" x14ac:dyDescent="0.2">
      <c r="A4" s="18" t="s">
        <v>38</v>
      </c>
      <c r="B4" s="19" t="s">
        <v>39</v>
      </c>
      <c r="C4" s="18" t="s">
        <v>40</v>
      </c>
    </row>
    <row r="5" spans="1:3" ht="32" x14ac:dyDescent="0.2">
      <c r="A5" s="18" t="s">
        <v>41</v>
      </c>
      <c r="B5" s="19" t="s">
        <v>42</v>
      </c>
      <c r="C5" s="18" t="s">
        <v>40</v>
      </c>
    </row>
    <row r="6" spans="1:3" ht="32" x14ac:dyDescent="0.2">
      <c r="A6" s="18" t="s">
        <v>22</v>
      </c>
      <c r="B6" s="19" t="s">
        <v>24</v>
      </c>
      <c r="C6" s="18" t="s">
        <v>40</v>
      </c>
    </row>
    <row r="7" spans="1:3" ht="32" x14ac:dyDescent="0.2">
      <c r="A7" s="18" t="s">
        <v>28</v>
      </c>
      <c r="B7" s="19" t="s">
        <v>29</v>
      </c>
      <c r="C7" s="18" t="s">
        <v>40</v>
      </c>
    </row>
    <row r="8" spans="1:3" ht="80" x14ac:dyDescent="0.2">
      <c r="A8" s="18" t="s">
        <v>19</v>
      </c>
      <c r="B8" s="19" t="s">
        <v>30</v>
      </c>
      <c r="C8" s="18" t="s">
        <v>43</v>
      </c>
    </row>
    <row r="9" spans="1:3" ht="32" x14ac:dyDescent="0.2">
      <c r="A9" s="18" t="s">
        <v>44</v>
      </c>
      <c r="B9" s="19" t="s">
        <v>45</v>
      </c>
      <c r="C9" s="18" t="s">
        <v>40</v>
      </c>
    </row>
    <row r="10" spans="1:3" ht="32" x14ac:dyDescent="0.2">
      <c r="A10" s="18" t="s">
        <v>23</v>
      </c>
      <c r="B10" s="19" t="s">
        <v>26</v>
      </c>
      <c r="C10" s="18" t="s">
        <v>40</v>
      </c>
    </row>
    <row r="11" spans="1:3" x14ac:dyDescent="0.2">
      <c r="A11" s="18" t="s">
        <v>21</v>
      </c>
      <c r="B11" s="19" t="s">
        <v>25</v>
      </c>
      <c r="C11" s="18" t="s">
        <v>40</v>
      </c>
    </row>
    <row r="12" spans="1:3" x14ac:dyDescent="0.2">
      <c r="A12" s="18" t="s">
        <v>46</v>
      </c>
      <c r="B12" s="19" t="s">
        <v>47</v>
      </c>
      <c r="C12" s="18" t="s">
        <v>48</v>
      </c>
    </row>
    <row r="13" spans="1:3" ht="48" x14ac:dyDescent="0.2">
      <c r="A13" s="18" t="s">
        <v>27</v>
      </c>
      <c r="B13" s="19" t="s">
        <v>459</v>
      </c>
      <c r="C13" s="18" t="s">
        <v>48</v>
      </c>
    </row>
    <row r="14" spans="1:3" ht="32" x14ac:dyDescent="0.2">
      <c r="A14" s="18" t="s">
        <v>49</v>
      </c>
      <c r="B14" s="19" t="s">
        <v>50</v>
      </c>
      <c r="C14" s="18" t="s">
        <v>48</v>
      </c>
    </row>
    <row r="15" spans="1:3" x14ac:dyDescent="0.2">
      <c r="A15" s="18" t="s">
        <v>51</v>
      </c>
      <c r="B15" s="19" t="s">
        <v>52</v>
      </c>
      <c r="C15" s="18" t="s">
        <v>40</v>
      </c>
    </row>
    <row r="16" spans="1:3" ht="32" x14ac:dyDescent="0.2">
      <c r="A16" s="18" t="s">
        <v>53</v>
      </c>
      <c r="B16" s="19" t="s">
        <v>54</v>
      </c>
      <c r="C16" s="18" t="s">
        <v>40</v>
      </c>
    </row>
    <row r="17" spans="1:3" x14ac:dyDescent="0.2">
      <c r="A17" s="18" t="s">
        <v>55</v>
      </c>
      <c r="B17" s="19" t="s">
        <v>56</v>
      </c>
      <c r="C17" s="18" t="s">
        <v>48</v>
      </c>
    </row>
    <row r="18" spans="1:3" x14ac:dyDescent="0.2">
      <c r="A18" s="18" t="s">
        <v>57</v>
      </c>
      <c r="B18" s="19" t="s">
        <v>58</v>
      </c>
      <c r="C18" s="18" t="s">
        <v>48</v>
      </c>
    </row>
    <row r="19" spans="1:3" x14ac:dyDescent="0.2">
      <c r="A19" s="18" t="s">
        <v>59</v>
      </c>
      <c r="B19" s="19" t="s">
        <v>60</v>
      </c>
      <c r="C19" s="18" t="s">
        <v>61</v>
      </c>
    </row>
    <row r="20" spans="1:3" x14ac:dyDescent="0.2">
      <c r="A20" s="18" t="s">
        <v>62</v>
      </c>
      <c r="B20" s="19" t="s">
        <v>63</v>
      </c>
      <c r="C20" s="18" t="s">
        <v>61</v>
      </c>
    </row>
    <row r="21" spans="1:3" ht="32" x14ac:dyDescent="0.2">
      <c r="A21" s="18" t="s">
        <v>64</v>
      </c>
      <c r="B21" s="19" t="s">
        <v>65</v>
      </c>
      <c r="C21" s="18" t="s">
        <v>61</v>
      </c>
    </row>
    <row r="22" spans="1:3" x14ac:dyDescent="0.2">
      <c r="A22" s="18" t="s">
        <v>66</v>
      </c>
      <c r="B22" s="19" t="s">
        <v>67</v>
      </c>
      <c r="C22" s="18" t="s">
        <v>61</v>
      </c>
    </row>
    <row r="23" spans="1:3" x14ac:dyDescent="0.2">
      <c r="A23" s="18" t="s">
        <v>68</v>
      </c>
      <c r="B23" s="19" t="s">
        <v>69</v>
      </c>
      <c r="C23" s="18" t="s">
        <v>61</v>
      </c>
    </row>
    <row r="24" spans="1:3" x14ac:dyDescent="0.2">
      <c r="A24" s="18" t="s">
        <v>70</v>
      </c>
      <c r="B24" s="19" t="s">
        <v>71</v>
      </c>
      <c r="C24" s="18" t="s">
        <v>61</v>
      </c>
    </row>
    <row r="25" spans="1:3" x14ac:dyDescent="0.2">
      <c r="A25" s="18" t="s">
        <v>72</v>
      </c>
      <c r="B25" s="19" t="s">
        <v>73</v>
      </c>
      <c r="C25" s="18" t="s">
        <v>61</v>
      </c>
    </row>
    <row r="26" spans="1:3" x14ac:dyDescent="0.2">
      <c r="A26" s="18" t="s">
        <v>74</v>
      </c>
      <c r="B26" s="19" t="s">
        <v>75</v>
      </c>
      <c r="C26" s="18" t="s">
        <v>76</v>
      </c>
    </row>
    <row r="27" spans="1:3" x14ac:dyDescent="0.2">
      <c r="A27" s="18" t="s">
        <v>77</v>
      </c>
      <c r="B27" s="19" t="s">
        <v>78</v>
      </c>
      <c r="C27" s="18" t="s">
        <v>48</v>
      </c>
    </row>
    <row r="28" spans="1:3" ht="48" x14ac:dyDescent="0.2">
      <c r="A28" s="18" t="s">
        <v>79</v>
      </c>
      <c r="B28" s="19" t="s">
        <v>80</v>
      </c>
      <c r="C28" s="18" t="s">
        <v>81</v>
      </c>
    </row>
    <row r="29" spans="1:3" ht="48" x14ac:dyDescent="0.2">
      <c r="A29" s="18" t="s">
        <v>82</v>
      </c>
      <c r="B29" s="19" t="s">
        <v>83</v>
      </c>
      <c r="C29" s="18" t="s">
        <v>81</v>
      </c>
    </row>
    <row r="30" spans="1:3" ht="32" x14ac:dyDescent="0.2">
      <c r="A30" s="18" t="s">
        <v>84</v>
      </c>
      <c r="B30" s="19" t="s">
        <v>85</v>
      </c>
      <c r="C30" s="18" t="s">
        <v>86</v>
      </c>
    </row>
    <row r="31" spans="1:3" ht="96" x14ac:dyDescent="0.2">
      <c r="A31" s="18" t="s">
        <v>87</v>
      </c>
      <c r="B31" s="19" t="s">
        <v>88</v>
      </c>
      <c r="C31" s="18" t="s">
        <v>89</v>
      </c>
    </row>
    <row r="32" spans="1:3" ht="96" x14ac:dyDescent="0.2">
      <c r="A32" s="18" t="s">
        <v>90</v>
      </c>
      <c r="B32" s="19" t="s">
        <v>91</v>
      </c>
      <c r="C32" s="18" t="s">
        <v>92</v>
      </c>
    </row>
    <row r="33" spans="1:3" x14ac:dyDescent="0.2">
      <c r="A33" s="18" t="s">
        <v>93</v>
      </c>
      <c r="B33" s="19" t="s">
        <v>94</v>
      </c>
      <c r="C33" s="18" t="s">
        <v>40</v>
      </c>
    </row>
    <row r="34" spans="1:3" x14ac:dyDescent="0.2">
      <c r="A34" s="18" t="s">
        <v>95</v>
      </c>
      <c r="B34" s="19" t="s">
        <v>94</v>
      </c>
      <c r="C34" s="18" t="s">
        <v>40</v>
      </c>
    </row>
    <row r="35" spans="1:3" ht="96" x14ac:dyDescent="0.2">
      <c r="A35" s="18" t="s">
        <v>96</v>
      </c>
      <c r="B35" s="19" t="s">
        <v>97</v>
      </c>
      <c r="C35" s="18" t="s">
        <v>98</v>
      </c>
    </row>
    <row r="36" spans="1:3" ht="368" x14ac:dyDescent="0.2">
      <c r="A36" s="18" t="s">
        <v>99</v>
      </c>
      <c r="B36" s="19" t="s">
        <v>100</v>
      </c>
      <c r="C36" s="18" t="s">
        <v>101</v>
      </c>
    </row>
    <row r="37" spans="1:3" x14ac:dyDescent="0.2">
      <c r="A37" s="18" t="s">
        <v>102</v>
      </c>
      <c r="B37" s="19" t="s">
        <v>103</v>
      </c>
      <c r="C37" s="18" t="s">
        <v>40</v>
      </c>
    </row>
    <row r="38" spans="1:3" ht="48" x14ac:dyDescent="0.2">
      <c r="A38" s="18" t="s">
        <v>105</v>
      </c>
      <c r="B38" s="19" t="s">
        <v>106</v>
      </c>
      <c r="C38" s="18" t="s">
        <v>81</v>
      </c>
    </row>
    <row r="39" spans="1:3" ht="17" x14ac:dyDescent="0.2">
      <c r="A39" s="18" t="s">
        <v>107</v>
      </c>
      <c r="B39" s="19" t="s">
        <v>108</v>
      </c>
      <c r="C39" s="18" t="s">
        <v>86</v>
      </c>
    </row>
    <row r="40" spans="1:3" x14ac:dyDescent="0.2">
      <c r="A40" s="18" t="s">
        <v>109</v>
      </c>
      <c r="B40" s="19" t="s">
        <v>110</v>
      </c>
      <c r="C40" s="18" t="s">
        <v>40</v>
      </c>
    </row>
    <row r="41" spans="1:3" ht="80" x14ac:dyDescent="0.2">
      <c r="A41" s="18" t="s">
        <v>303</v>
      </c>
      <c r="B41" s="19" t="s">
        <v>460</v>
      </c>
      <c r="C41" s="18" t="s">
        <v>461</v>
      </c>
    </row>
    <row r="42" spans="1:3" ht="48" x14ac:dyDescent="0.2">
      <c r="A42" s="18" t="s">
        <v>455</v>
      </c>
      <c r="B42" s="19" t="s">
        <v>462</v>
      </c>
      <c r="C42" s="18" t="s">
        <v>463</v>
      </c>
    </row>
    <row r="43" spans="1:3" ht="64" x14ac:dyDescent="0.2">
      <c r="A43" s="18" t="s">
        <v>456</v>
      </c>
      <c r="B43" s="19" t="s">
        <v>464</v>
      </c>
      <c r="C43" s="18" t="s">
        <v>463</v>
      </c>
    </row>
    <row r="44" spans="1:3" ht="32" x14ac:dyDescent="0.2">
      <c r="A44" s="18" t="s">
        <v>465</v>
      </c>
      <c r="B44" s="19" t="s">
        <v>466</v>
      </c>
      <c r="C44" s="18" t="s">
        <v>463</v>
      </c>
    </row>
    <row r="45" spans="1:3" ht="112" x14ac:dyDescent="0.2">
      <c r="A45" s="18" t="s">
        <v>458</v>
      </c>
      <c r="B45" s="19" t="s">
        <v>467</v>
      </c>
      <c r="C45" s="18" t="s">
        <v>463</v>
      </c>
    </row>
    <row r="46" spans="1:3" ht="68" x14ac:dyDescent="0.2">
      <c r="A46" s="18" t="s">
        <v>536</v>
      </c>
      <c r="B46" s="19" t="s">
        <v>538</v>
      </c>
      <c r="C46" s="18" t="s">
        <v>81</v>
      </c>
    </row>
    <row r="47" spans="1:3" x14ac:dyDescent="0.2">
      <c r="A47" s="18" t="s">
        <v>545</v>
      </c>
      <c r="B47" s="19" t="s">
        <v>546</v>
      </c>
      <c r="C47" s="18" t="s">
        <v>76</v>
      </c>
    </row>
    <row r="48" spans="1:3" ht="34" x14ac:dyDescent="0.2">
      <c r="A48" s="18" t="s">
        <v>663</v>
      </c>
      <c r="B48" t="s">
        <v>664</v>
      </c>
    </row>
    <row r="49" spans="1:2" ht="51" x14ac:dyDescent="0.2">
      <c r="A49" s="18" t="s">
        <v>665</v>
      </c>
      <c r="B49" t="s">
        <v>666</v>
      </c>
    </row>
    <row r="50" spans="1:2" ht="34" x14ac:dyDescent="0.2">
      <c r="A50" s="18" t="s">
        <v>667</v>
      </c>
      <c r="B50" t="s">
        <v>668</v>
      </c>
    </row>
    <row r="51" spans="1:2" ht="34" x14ac:dyDescent="0.2">
      <c r="A51" s="18" t="s">
        <v>669</v>
      </c>
      <c r="B51" t="s">
        <v>668</v>
      </c>
    </row>
    <row r="52" spans="1:2" ht="34" x14ac:dyDescent="0.2">
      <c r="A52" s="18" t="s">
        <v>670</v>
      </c>
      <c r="B52" t="s">
        <v>668</v>
      </c>
    </row>
    <row r="53" spans="1:2" ht="34" x14ac:dyDescent="0.2">
      <c r="A53" s="18" t="s">
        <v>671</v>
      </c>
      <c r="B53" t="s">
        <v>668</v>
      </c>
    </row>
  </sheetData>
  <pageMargins left="0.75" right="0.75" top="1" bottom="1" header="0.5" footer="0.5"/>
  <pageSetup paperSize="9" orientation="portrait" horizontalDpi="0" verticalDpi="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90"/>
  <sheetViews>
    <sheetView topLeftCell="A60" workbookViewId="0">
      <selection activeCell="A84" sqref="A84"/>
    </sheetView>
  </sheetViews>
  <sheetFormatPr baseColWidth="10" defaultRowHeight="16" x14ac:dyDescent="0.2"/>
  <cols>
    <col min="1" max="16384" width="10.83203125" style="33"/>
  </cols>
  <sheetData>
    <row r="1" spans="1:2" s="26" customFormat="1" x14ac:dyDescent="0.2">
      <c r="A1" s="26" t="s">
        <v>566</v>
      </c>
      <c r="B1" s="27" t="s">
        <v>129</v>
      </c>
    </row>
    <row r="2" spans="1:2" s="26" customFormat="1" x14ac:dyDescent="0.2">
      <c r="A2" s="26" t="s">
        <v>567</v>
      </c>
      <c r="B2" s="27" t="s">
        <v>129</v>
      </c>
    </row>
    <row r="3" spans="1:2" s="26" customFormat="1" x14ac:dyDescent="0.2">
      <c r="A3" s="26" t="s">
        <v>603</v>
      </c>
      <c r="B3" s="27" t="s">
        <v>129</v>
      </c>
    </row>
    <row r="4" spans="1:2" s="26" customFormat="1" x14ac:dyDescent="0.2">
      <c r="A4" s="26" t="s">
        <v>604</v>
      </c>
      <c r="B4" s="27" t="s">
        <v>129</v>
      </c>
    </row>
    <row r="5" spans="1:2" s="26" customFormat="1" x14ac:dyDescent="0.2">
      <c r="A5" s="26" t="s">
        <v>605</v>
      </c>
      <c r="B5" s="27" t="s">
        <v>129</v>
      </c>
    </row>
    <row r="6" spans="1:2" s="26" customFormat="1" x14ac:dyDescent="0.2">
      <c r="A6" s="26" t="s">
        <v>606</v>
      </c>
      <c r="B6" s="27" t="s">
        <v>129</v>
      </c>
    </row>
    <row r="7" spans="1:2" s="26" customFormat="1" x14ac:dyDescent="0.2">
      <c r="A7" s="26" t="s">
        <v>607</v>
      </c>
      <c r="B7" s="27" t="s">
        <v>129</v>
      </c>
    </row>
    <row r="8" spans="1:2" s="26" customFormat="1" x14ac:dyDescent="0.2">
      <c r="A8" s="26" t="s">
        <v>608</v>
      </c>
      <c r="B8" s="27" t="s">
        <v>129</v>
      </c>
    </row>
    <row r="9" spans="1:2" s="26" customFormat="1" x14ac:dyDescent="0.2">
      <c r="A9" s="26" t="s">
        <v>609</v>
      </c>
      <c r="B9" s="27" t="s">
        <v>129</v>
      </c>
    </row>
    <row r="10" spans="1:2" s="26" customFormat="1" x14ac:dyDescent="0.2">
      <c r="A10" s="26" t="s">
        <v>610</v>
      </c>
      <c r="B10" s="27" t="s">
        <v>129</v>
      </c>
    </row>
    <row r="11" spans="1:2" s="26" customFormat="1" x14ac:dyDescent="0.2">
      <c r="A11" s="26" t="s">
        <v>611</v>
      </c>
      <c r="B11" s="27" t="s">
        <v>129</v>
      </c>
    </row>
    <row r="12" spans="1:2" s="26" customFormat="1" x14ac:dyDescent="0.2">
      <c r="A12" s="26" t="s">
        <v>612</v>
      </c>
      <c r="B12" s="27" t="s">
        <v>129</v>
      </c>
    </row>
    <row r="13" spans="1:2" s="26" customFormat="1" x14ac:dyDescent="0.2">
      <c r="A13" s="26" t="s">
        <v>613</v>
      </c>
      <c r="B13" s="27" t="s">
        <v>129</v>
      </c>
    </row>
    <row r="14" spans="1:2" s="26" customFormat="1" x14ac:dyDescent="0.2">
      <c r="A14" s="26" t="s">
        <v>614</v>
      </c>
      <c r="B14" s="27" t="s">
        <v>129</v>
      </c>
    </row>
    <row r="15" spans="1:2" s="26" customFormat="1" x14ac:dyDescent="0.2">
      <c r="A15" s="26" t="s">
        <v>615</v>
      </c>
      <c r="B15" s="27" t="s">
        <v>129</v>
      </c>
    </row>
    <row r="16" spans="1:2" s="26" customFormat="1" x14ac:dyDescent="0.2">
      <c r="A16" s="26" t="s">
        <v>616</v>
      </c>
      <c r="B16" s="27" t="s">
        <v>129</v>
      </c>
    </row>
    <row r="17" spans="1:2" s="26" customFormat="1" x14ac:dyDescent="0.2">
      <c r="A17" s="26" t="s">
        <v>618</v>
      </c>
      <c r="B17" s="27" t="s">
        <v>129</v>
      </c>
    </row>
    <row r="18" spans="1:2" s="26" customFormat="1" x14ac:dyDescent="0.2">
      <c r="A18" s="26" t="s">
        <v>588</v>
      </c>
      <c r="B18" s="27" t="s">
        <v>663</v>
      </c>
    </row>
    <row r="19" spans="1:2" s="26" customFormat="1" x14ac:dyDescent="0.2">
      <c r="A19" s="26" t="s">
        <v>587</v>
      </c>
      <c r="B19" s="27" t="s">
        <v>129</v>
      </c>
    </row>
    <row r="20" spans="1:2" s="26" customFormat="1" x14ac:dyDescent="0.2">
      <c r="A20" s="26" t="s">
        <v>595</v>
      </c>
      <c r="B20" s="27" t="s">
        <v>129</v>
      </c>
    </row>
    <row r="21" spans="1:2" s="26" customFormat="1" x14ac:dyDescent="0.2">
      <c r="A21" s="26" t="s">
        <v>596</v>
      </c>
      <c r="B21" s="27" t="s">
        <v>129</v>
      </c>
    </row>
    <row r="22" spans="1:2" s="26" customFormat="1" x14ac:dyDescent="0.2">
      <c r="A22" s="26" t="s">
        <v>597</v>
      </c>
      <c r="B22" s="27" t="s">
        <v>129</v>
      </c>
    </row>
    <row r="23" spans="1:2" s="26" customFormat="1" x14ac:dyDescent="0.2">
      <c r="A23" s="26" t="s">
        <v>598</v>
      </c>
      <c r="B23" s="27" t="s">
        <v>129</v>
      </c>
    </row>
    <row r="24" spans="1:2" s="26" customFormat="1" x14ac:dyDescent="0.2">
      <c r="A24" s="26" t="s">
        <v>560</v>
      </c>
      <c r="B24" s="27" t="s">
        <v>665</v>
      </c>
    </row>
    <row r="25" spans="1:2" s="26" customFormat="1" x14ac:dyDescent="0.2">
      <c r="A25" s="26" t="s">
        <v>599</v>
      </c>
      <c r="B25" s="27" t="s">
        <v>129</v>
      </c>
    </row>
    <row r="26" spans="1:2" s="26" customFormat="1" x14ac:dyDescent="0.2">
      <c r="A26" s="26" t="s">
        <v>561</v>
      </c>
      <c r="B26" s="27" t="s">
        <v>667</v>
      </c>
    </row>
    <row r="27" spans="1:2" s="26" customFormat="1" x14ac:dyDescent="0.2">
      <c r="A27" s="26" t="s">
        <v>600</v>
      </c>
      <c r="B27" s="27" t="s">
        <v>129</v>
      </c>
    </row>
    <row r="28" spans="1:2" s="26" customFormat="1" x14ac:dyDescent="0.2">
      <c r="A28" s="26" t="s">
        <v>601</v>
      </c>
      <c r="B28" s="27" t="s">
        <v>129</v>
      </c>
    </row>
    <row r="29" spans="1:2" s="26" customFormat="1" x14ac:dyDescent="0.2">
      <c r="A29" s="26" t="s">
        <v>602</v>
      </c>
      <c r="B29" s="27" t="s">
        <v>129</v>
      </c>
    </row>
    <row r="30" spans="1:2" s="26" customFormat="1" x14ac:dyDescent="0.2">
      <c r="A30" s="26" t="s">
        <v>586</v>
      </c>
      <c r="B30" s="27" t="s">
        <v>129</v>
      </c>
    </row>
    <row r="31" spans="1:2" s="26" customFormat="1" x14ac:dyDescent="0.2">
      <c r="A31" s="26" t="s">
        <v>562</v>
      </c>
      <c r="B31" s="27" t="s">
        <v>129</v>
      </c>
    </row>
    <row r="32" spans="1:2" s="26" customFormat="1" x14ac:dyDescent="0.2">
      <c r="A32" s="26" t="s">
        <v>563</v>
      </c>
      <c r="B32" s="27" t="s">
        <v>129</v>
      </c>
    </row>
    <row r="33" spans="1:2" s="26" customFormat="1" ht="32" x14ac:dyDescent="0.2">
      <c r="A33" s="1" t="s">
        <v>564</v>
      </c>
      <c r="B33" s="27" t="s">
        <v>129</v>
      </c>
    </row>
    <row r="34" spans="1:2" s="26" customFormat="1" ht="32" x14ac:dyDescent="0.2">
      <c r="A34" s="1" t="s">
        <v>565</v>
      </c>
      <c r="B34" s="27" t="s">
        <v>129</v>
      </c>
    </row>
    <row r="35" spans="1:2" s="26" customFormat="1" ht="32" x14ac:dyDescent="0.2">
      <c r="A35" s="1" t="s">
        <v>589</v>
      </c>
      <c r="B35" s="27" t="s">
        <v>129</v>
      </c>
    </row>
    <row r="36" spans="1:2" s="26" customFormat="1" ht="32" x14ac:dyDescent="0.2">
      <c r="A36" s="1" t="s">
        <v>590</v>
      </c>
      <c r="B36" s="27" t="s">
        <v>129</v>
      </c>
    </row>
    <row r="37" spans="1:2" s="26" customFormat="1" x14ac:dyDescent="0.2">
      <c r="A37" s="1" t="s">
        <v>574</v>
      </c>
      <c r="B37" s="27" t="s">
        <v>129</v>
      </c>
    </row>
    <row r="38" spans="1:2" s="26" customFormat="1" x14ac:dyDescent="0.2">
      <c r="A38" s="28" t="s">
        <v>630</v>
      </c>
      <c r="B38" s="27" t="s">
        <v>669</v>
      </c>
    </row>
    <row r="39" spans="1:2" s="26" customFormat="1" x14ac:dyDescent="0.2">
      <c r="A39" s="28" t="s">
        <v>631</v>
      </c>
      <c r="B39" s="27" t="s">
        <v>129</v>
      </c>
    </row>
    <row r="40" spans="1:2" s="26" customFormat="1" x14ac:dyDescent="0.2">
      <c r="A40" s="28" t="s">
        <v>632</v>
      </c>
      <c r="B40" s="27" t="s">
        <v>129</v>
      </c>
    </row>
    <row r="41" spans="1:2" s="26" customFormat="1" x14ac:dyDescent="0.2">
      <c r="A41" s="28" t="s">
        <v>633</v>
      </c>
      <c r="B41" s="27" t="s">
        <v>129</v>
      </c>
    </row>
    <row r="42" spans="1:2" s="26" customFormat="1" x14ac:dyDescent="0.2">
      <c r="A42" s="28" t="s">
        <v>634</v>
      </c>
      <c r="B42" s="27" t="s">
        <v>129</v>
      </c>
    </row>
    <row r="43" spans="1:2" s="26" customFormat="1" x14ac:dyDescent="0.2">
      <c r="A43" s="28" t="s">
        <v>635</v>
      </c>
      <c r="B43" s="27" t="s">
        <v>670</v>
      </c>
    </row>
    <row r="44" spans="1:2" s="26" customFormat="1" x14ac:dyDescent="0.2">
      <c r="A44" s="28" t="s">
        <v>636</v>
      </c>
      <c r="B44" s="27" t="s">
        <v>129</v>
      </c>
    </row>
    <row r="45" spans="1:2" s="26" customFormat="1" x14ac:dyDescent="0.2">
      <c r="A45" s="28" t="s">
        <v>637</v>
      </c>
      <c r="B45" s="27" t="s">
        <v>129</v>
      </c>
    </row>
    <row r="46" spans="1:2" s="26" customFormat="1" x14ac:dyDescent="0.2">
      <c r="A46" s="28" t="s">
        <v>638</v>
      </c>
      <c r="B46" s="27" t="s">
        <v>129</v>
      </c>
    </row>
    <row r="47" spans="1:2" s="26" customFormat="1" x14ac:dyDescent="0.2">
      <c r="A47" s="28" t="s">
        <v>639</v>
      </c>
      <c r="B47" s="27" t="s">
        <v>129</v>
      </c>
    </row>
    <row r="48" spans="1:2" s="26" customFormat="1" x14ac:dyDescent="0.2">
      <c r="A48" s="28" t="s">
        <v>640</v>
      </c>
      <c r="B48" s="27" t="s">
        <v>129</v>
      </c>
    </row>
    <row r="49" spans="1:2" s="26" customFormat="1" x14ac:dyDescent="0.2">
      <c r="A49" s="28" t="s">
        <v>641</v>
      </c>
      <c r="B49" s="27" t="s">
        <v>129</v>
      </c>
    </row>
    <row r="50" spans="1:2" s="26" customFormat="1" x14ac:dyDescent="0.2">
      <c r="A50" s="28" t="s">
        <v>642</v>
      </c>
      <c r="B50" s="27" t="s">
        <v>671</v>
      </c>
    </row>
    <row r="51" spans="1:2" s="26" customFormat="1" x14ac:dyDescent="0.2">
      <c r="A51" s="28" t="s">
        <v>643</v>
      </c>
      <c r="B51" s="27" t="s">
        <v>129</v>
      </c>
    </row>
    <row r="52" spans="1:2" s="26" customFormat="1" x14ac:dyDescent="0.2">
      <c r="A52" s="28" t="s">
        <v>662</v>
      </c>
      <c r="B52" s="27" t="s">
        <v>129</v>
      </c>
    </row>
    <row r="53" spans="1:2" s="26" customFormat="1" x14ac:dyDescent="0.2">
      <c r="A53" s="28" t="s">
        <v>654</v>
      </c>
      <c r="B53" s="27" t="s">
        <v>129</v>
      </c>
    </row>
    <row r="54" spans="1:2" s="26" customFormat="1" x14ac:dyDescent="0.2">
      <c r="A54" s="28" t="s">
        <v>655</v>
      </c>
      <c r="B54" s="27" t="s">
        <v>129</v>
      </c>
    </row>
    <row r="55" spans="1:2" s="26" customFormat="1" x14ac:dyDescent="0.2">
      <c r="A55" s="28" t="s">
        <v>674</v>
      </c>
      <c r="B55" s="27" t="s">
        <v>129</v>
      </c>
    </row>
    <row r="56" spans="1:2" s="26" customFormat="1" x14ac:dyDescent="0.2">
      <c r="A56" s="26" t="s">
        <v>675</v>
      </c>
      <c r="B56" s="27" t="s">
        <v>129</v>
      </c>
    </row>
    <row r="57" spans="1:2" s="29" customFormat="1" x14ac:dyDescent="0.2">
      <c r="A57" s="29" t="s">
        <v>130</v>
      </c>
      <c r="B57" s="29" t="s">
        <v>55</v>
      </c>
    </row>
    <row r="58" spans="1:2" s="26" customFormat="1" x14ac:dyDescent="0.2">
      <c r="A58" s="30" t="s">
        <v>131</v>
      </c>
      <c r="B58" s="26" t="s">
        <v>99</v>
      </c>
    </row>
    <row r="59" spans="1:2" s="26" customFormat="1" x14ac:dyDescent="0.2">
      <c r="A59" s="26" t="s">
        <v>132</v>
      </c>
      <c r="B59" s="26" t="s">
        <v>96</v>
      </c>
    </row>
    <row r="60" spans="1:2" s="26" customFormat="1" x14ac:dyDescent="0.2">
      <c r="A60" s="43" t="s">
        <v>645</v>
      </c>
      <c r="B60" s="27" t="s">
        <v>129</v>
      </c>
    </row>
    <row r="61" spans="1:2" s="26" customFormat="1" x14ac:dyDescent="0.2">
      <c r="A61" s="43" t="s">
        <v>647</v>
      </c>
      <c r="B61" s="27" t="s">
        <v>129</v>
      </c>
    </row>
    <row r="62" spans="1:2" s="26" customFormat="1" x14ac:dyDescent="0.2">
      <c r="A62" s="26" t="s">
        <v>652</v>
      </c>
      <c r="B62" s="27" t="s">
        <v>129</v>
      </c>
    </row>
    <row r="63" spans="1:2" s="26" customFormat="1" x14ac:dyDescent="0.2">
      <c r="A63" s="26" t="s">
        <v>651</v>
      </c>
      <c r="B63" s="27" t="s">
        <v>129</v>
      </c>
    </row>
    <row r="64" spans="1:2" s="26" customFormat="1" x14ac:dyDescent="0.2">
      <c r="A64" s="26" t="s">
        <v>650</v>
      </c>
      <c r="B64" s="27" t="s">
        <v>129</v>
      </c>
    </row>
    <row r="65" spans="1:2" s="26" customFormat="1" x14ac:dyDescent="0.2">
      <c r="A65" s="26" t="s">
        <v>656</v>
      </c>
      <c r="B65" s="27" t="s">
        <v>129</v>
      </c>
    </row>
    <row r="66" spans="1:2" s="26" customFormat="1" x14ac:dyDescent="0.2">
      <c r="A66" s="26" t="s">
        <v>660</v>
      </c>
      <c r="B66" s="27" t="s">
        <v>129</v>
      </c>
    </row>
    <row r="67" spans="1:2" s="26" customFormat="1" x14ac:dyDescent="0.2">
      <c r="A67" s="26" t="s">
        <v>134</v>
      </c>
      <c r="B67" s="26" t="s">
        <v>99</v>
      </c>
    </row>
    <row r="68" spans="1:2" s="26" customFormat="1" x14ac:dyDescent="0.2">
      <c r="A68" s="26" t="s">
        <v>676</v>
      </c>
      <c r="B68" s="27" t="s">
        <v>129</v>
      </c>
    </row>
    <row r="69" spans="1:2" s="26" customFormat="1" x14ac:dyDescent="0.2">
      <c r="A69" s="50" t="s">
        <v>646</v>
      </c>
      <c r="B69" s="27" t="s">
        <v>129</v>
      </c>
    </row>
    <row r="70" spans="1:2" s="26" customFormat="1" x14ac:dyDescent="0.2">
      <c r="A70" s="26" t="s">
        <v>135</v>
      </c>
      <c r="B70" s="27" t="s">
        <v>129</v>
      </c>
    </row>
    <row r="71" spans="1:2" s="26" customFormat="1" x14ac:dyDescent="0.2">
      <c r="A71" s="26" t="s">
        <v>672</v>
      </c>
      <c r="B71" s="27" t="s">
        <v>129</v>
      </c>
    </row>
    <row r="72" spans="1:2" s="26" customFormat="1" x14ac:dyDescent="0.2">
      <c r="A72" s="26" t="s">
        <v>136</v>
      </c>
      <c r="B72" s="27" t="s">
        <v>129</v>
      </c>
    </row>
    <row r="73" spans="1:2" s="26" customFormat="1" x14ac:dyDescent="0.2">
      <c r="A73" s="26" t="s">
        <v>137</v>
      </c>
      <c r="B73" s="26" t="s">
        <v>96</v>
      </c>
    </row>
    <row r="74" spans="1:2" s="26" customFormat="1" x14ac:dyDescent="0.2">
      <c r="A74" s="26" t="s">
        <v>657</v>
      </c>
      <c r="B74" s="27" t="s">
        <v>129</v>
      </c>
    </row>
    <row r="75" spans="1:2" s="26" customFormat="1" x14ac:dyDescent="0.2">
      <c r="A75" s="26" t="s">
        <v>658</v>
      </c>
      <c r="B75" s="27" t="s">
        <v>129</v>
      </c>
    </row>
    <row r="76" spans="1:2" s="26" customFormat="1" x14ac:dyDescent="0.2">
      <c r="A76" s="26" t="s">
        <v>659</v>
      </c>
      <c r="B76" s="27" t="s">
        <v>129</v>
      </c>
    </row>
    <row r="77" spans="1:2" s="26" customFormat="1" x14ac:dyDescent="0.2">
      <c r="A77" s="26" t="s">
        <v>677</v>
      </c>
      <c r="B77" s="27" t="s">
        <v>129</v>
      </c>
    </row>
    <row r="78" spans="1:2" s="26" customFormat="1" x14ac:dyDescent="0.2">
      <c r="A78" s="26" t="s">
        <v>140</v>
      </c>
      <c r="B78" s="27" t="s">
        <v>129</v>
      </c>
    </row>
    <row r="79" spans="1:2" s="26" customFormat="1" x14ac:dyDescent="0.2">
      <c r="A79" s="26" t="s">
        <v>141</v>
      </c>
      <c r="B79" s="27" t="s">
        <v>129</v>
      </c>
    </row>
    <row r="80" spans="1:2" s="26" customFormat="1" x14ac:dyDescent="0.2">
      <c r="A80" s="26" t="s">
        <v>142</v>
      </c>
      <c r="B80" s="26" t="s">
        <v>96</v>
      </c>
    </row>
    <row r="81" spans="1:2" s="26" customFormat="1" x14ac:dyDescent="0.2">
      <c r="A81" s="26" t="s">
        <v>143</v>
      </c>
      <c r="B81" s="27" t="s">
        <v>129</v>
      </c>
    </row>
    <row r="82" spans="1:2" s="26" customFormat="1" x14ac:dyDescent="0.2">
      <c r="A82" s="26" t="s">
        <v>683</v>
      </c>
      <c r="B82" s="27" t="s">
        <v>129</v>
      </c>
    </row>
    <row r="83" spans="1:2" s="26" customFormat="1" x14ac:dyDescent="0.2">
      <c r="A83" s="26" t="s">
        <v>692</v>
      </c>
      <c r="B83" s="27" t="s">
        <v>129</v>
      </c>
    </row>
    <row r="84" spans="1:2" s="26" customFormat="1" x14ac:dyDescent="0.2">
      <c r="A84" s="26" t="s">
        <v>144</v>
      </c>
      <c r="B84" s="27" t="s">
        <v>129</v>
      </c>
    </row>
    <row r="85" spans="1:2" s="26" customFormat="1" x14ac:dyDescent="0.2">
      <c r="A85" s="26" t="s">
        <v>145</v>
      </c>
      <c r="B85" s="27" t="s">
        <v>129</v>
      </c>
    </row>
    <row r="86" spans="1:2" s="26" customFormat="1" x14ac:dyDescent="0.2">
      <c r="A86" s="26" t="s">
        <v>146</v>
      </c>
      <c r="B86" s="26" t="s">
        <v>57</v>
      </c>
    </row>
    <row r="87" spans="1:2" s="26" customFormat="1" x14ac:dyDescent="0.2">
      <c r="A87" s="26" t="s">
        <v>147</v>
      </c>
      <c r="B87" s="26" t="s">
        <v>457</v>
      </c>
    </row>
    <row r="88" spans="1:2" s="26" customFormat="1" x14ac:dyDescent="0.2">
      <c r="A88" s="26" t="s">
        <v>148</v>
      </c>
      <c r="B88" s="27" t="s">
        <v>129</v>
      </c>
    </row>
    <row r="89" spans="1:2" s="26" customFormat="1" x14ac:dyDescent="0.2">
      <c r="A89" s="26" t="s">
        <v>149</v>
      </c>
      <c r="B89" s="27" t="s">
        <v>129</v>
      </c>
    </row>
    <row r="90" spans="1:2" s="26" customFormat="1" x14ac:dyDescent="0.2">
      <c r="A90" s="26" t="s">
        <v>150</v>
      </c>
      <c r="B90" s="27" t="s">
        <v>129</v>
      </c>
    </row>
    <row r="91" spans="1:2" s="26" customFormat="1" x14ac:dyDescent="0.2">
      <c r="A91" s="26" t="s">
        <v>151</v>
      </c>
      <c r="B91" s="27" t="s">
        <v>129</v>
      </c>
    </row>
    <row r="92" spans="1:2" s="26" customFormat="1" x14ac:dyDescent="0.2">
      <c r="A92" s="26" t="s">
        <v>152</v>
      </c>
      <c r="B92" s="26" t="s">
        <v>99</v>
      </c>
    </row>
    <row r="93" spans="1:2" s="26" customFormat="1" x14ac:dyDescent="0.2">
      <c r="A93" s="26" t="s">
        <v>153</v>
      </c>
      <c r="B93" s="26" t="s">
        <v>99</v>
      </c>
    </row>
    <row r="94" spans="1:2" s="26" customFormat="1" x14ac:dyDescent="0.2">
      <c r="A94" s="26" t="s">
        <v>154</v>
      </c>
      <c r="B94" s="27" t="s">
        <v>129</v>
      </c>
    </row>
    <row r="95" spans="1:2" s="26" customFormat="1" x14ac:dyDescent="0.2">
      <c r="A95" s="26" t="s">
        <v>155</v>
      </c>
      <c r="B95" s="27" t="s">
        <v>129</v>
      </c>
    </row>
    <row r="96" spans="1:2" s="26" customFormat="1" x14ac:dyDescent="0.2">
      <c r="A96" s="26" t="s">
        <v>156</v>
      </c>
      <c r="B96" s="27" t="s">
        <v>129</v>
      </c>
    </row>
    <row r="97" spans="1:2" s="26" customFormat="1" x14ac:dyDescent="0.2">
      <c r="A97" s="26" t="s">
        <v>157</v>
      </c>
      <c r="B97" s="31" t="s">
        <v>62</v>
      </c>
    </row>
    <row r="98" spans="1:2" s="26" customFormat="1" x14ac:dyDescent="0.2">
      <c r="A98" s="26" t="s">
        <v>158</v>
      </c>
      <c r="B98" s="31" t="s">
        <v>64</v>
      </c>
    </row>
    <row r="99" spans="1:2" s="26" customFormat="1" x14ac:dyDescent="0.2">
      <c r="A99" s="26" t="s">
        <v>483</v>
      </c>
      <c r="B99" s="31" t="s">
        <v>90</v>
      </c>
    </row>
    <row r="100" spans="1:2" s="26" customFormat="1" x14ac:dyDescent="0.2">
      <c r="A100" s="26" t="s">
        <v>159</v>
      </c>
      <c r="B100" s="27" t="s">
        <v>129</v>
      </c>
    </row>
    <row r="101" spans="1:2" s="26" customFormat="1" x14ac:dyDescent="0.2">
      <c r="A101" s="26" t="s">
        <v>160</v>
      </c>
      <c r="B101" s="27" t="s">
        <v>129</v>
      </c>
    </row>
    <row r="102" spans="1:2" s="26" customFormat="1" x14ac:dyDescent="0.2">
      <c r="A102" s="26" t="s">
        <v>161</v>
      </c>
      <c r="B102" s="27" t="s">
        <v>129</v>
      </c>
    </row>
    <row r="103" spans="1:2" s="26" customFormat="1" x14ac:dyDescent="0.2">
      <c r="A103" s="26" t="s">
        <v>162</v>
      </c>
      <c r="B103" s="31" t="s">
        <v>163</v>
      </c>
    </row>
    <row r="104" spans="1:2" s="26" customFormat="1" x14ac:dyDescent="0.2">
      <c r="A104" s="26" t="s">
        <v>164</v>
      </c>
      <c r="B104" s="31" t="s">
        <v>90</v>
      </c>
    </row>
    <row r="105" spans="1:2" s="26" customFormat="1" x14ac:dyDescent="0.2">
      <c r="A105" s="26" t="s">
        <v>165</v>
      </c>
      <c r="B105" s="31" t="s">
        <v>105</v>
      </c>
    </row>
    <row r="106" spans="1:2" s="26" customFormat="1" ht="17" x14ac:dyDescent="0.2">
      <c r="A106" s="26" t="s">
        <v>166</v>
      </c>
      <c r="B106" s="27" t="s">
        <v>129</v>
      </c>
    </row>
    <row r="107" spans="1:2" s="26" customFormat="1" ht="17" x14ac:dyDescent="0.2">
      <c r="A107" s="26" t="s">
        <v>167</v>
      </c>
      <c r="B107" s="27" t="s">
        <v>129</v>
      </c>
    </row>
    <row r="108" spans="1:2" s="26" customFormat="1" x14ac:dyDescent="0.2">
      <c r="A108" s="26" t="s">
        <v>168</v>
      </c>
      <c r="B108" s="31" t="s">
        <v>66</v>
      </c>
    </row>
    <row r="109" spans="1:2" s="26" customFormat="1" ht="17" x14ac:dyDescent="0.2">
      <c r="A109" s="26" t="s">
        <v>169</v>
      </c>
      <c r="B109" s="27" t="s">
        <v>129</v>
      </c>
    </row>
    <row r="110" spans="1:2" s="26" customFormat="1" ht="17" x14ac:dyDescent="0.2">
      <c r="A110" s="26" t="s">
        <v>170</v>
      </c>
      <c r="B110" s="27" t="s">
        <v>129</v>
      </c>
    </row>
    <row r="111" spans="1:2" s="26" customFormat="1" x14ac:dyDescent="0.2">
      <c r="A111" s="26" t="s">
        <v>171</v>
      </c>
      <c r="B111" s="31" t="s">
        <v>84</v>
      </c>
    </row>
    <row r="112" spans="1:2" s="26" customFormat="1" x14ac:dyDescent="0.2">
      <c r="A112" s="26" t="s">
        <v>172</v>
      </c>
      <c r="B112" s="31" t="s">
        <v>90</v>
      </c>
    </row>
    <row r="113" spans="1:2" s="26" customFormat="1" ht="17" x14ac:dyDescent="0.2">
      <c r="A113" s="26" t="s">
        <v>173</v>
      </c>
      <c r="B113" s="27" t="s">
        <v>129</v>
      </c>
    </row>
    <row r="114" spans="1:2" s="26" customFormat="1" ht="17" x14ac:dyDescent="0.2">
      <c r="A114" s="26" t="s">
        <v>174</v>
      </c>
      <c r="B114" s="27" t="s">
        <v>129</v>
      </c>
    </row>
    <row r="115" spans="1:2" s="26" customFormat="1" x14ac:dyDescent="0.2">
      <c r="A115" s="26" t="s">
        <v>175</v>
      </c>
      <c r="B115" s="31" t="s">
        <v>68</v>
      </c>
    </row>
    <row r="116" spans="1:2" s="26" customFormat="1" ht="17" x14ac:dyDescent="0.2">
      <c r="A116" s="26" t="s">
        <v>176</v>
      </c>
      <c r="B116" s="27" t="s">
        <v>129</v>
      </c>
    </row>
    <row r="117" spans="1:2" s="26" customFormat="1" ht="17" x14ac:dyDescent="0.2">
      <c r="A117" s="26" t="s">
        <v>177</v>
      </c>
      <c r="B117" s="27" t="s">
        <v>129</v>
      </c>
    </row>
    <row r="118" spans="1:2" s="26" customFormat="1" x14ac:dyDescent="0.2">
      <c r="A118" s="26" t="s">
        <v>178</v>
      </c>
      <c r="B118" s="31" t="s">
        <v>70</v>
      </c>
    </row>
    <row r="119" spans="1:2" s="26" customFormat="1" ht="17" x14ac:dyDescent="0.2">
      <c r="A119" s="26" t="s">
        <v>179</v>
      </c>
      <c r="B119" s="27" t="s">
        <v>129</v>
      </c>
    </row>
    <row r="120" spans="1:2" s="26" customFormat="1" x14ac:dyDescent="0.2">
      <c r="A120" s="26" t="s">
        <v>180</v>
      </c>
      <c r="B120" s="26" t="s">
        <v>99</v>
      </c>
    </row>
    <row r="121" spans="1:2" s="26" customFormat="1" x14ac:dyDescent="0.2">
      <c r="A121" s="26" t="s">
        <v>181</v>
      </c>
      <c r="B121" s="26" t="s">
        <v>82</v>
      </c>
    </row>
    <row r="122" spans="1:2" s="26" customFormat="1" ht="17" x14ac:dyDescent="0.2">
      <c r="A122" s="26" t="s">
        <v>182</v>
      </c>
      <c r="B122" s="27" t="s">
        <v>129</v>
      </c>
    </row>
    <row r="123" spans="1:2" s="26" customFormat="1" x14ac:dyDescent="0.2">
      <c r="A123" s="26" t="s">
        <v>183</v>
      </c>
      <c r="B123" s="26" t="s">
        <v>72</v>
      </c>
    </row>
    <row r="124" spans="1:2" s="26" customFormat="1" ht="17" x14ac:dyDescent="0.2">
      <c r="A124" s="26" t="s">
        <v>184</v>
      </c>
      <c r="B124" s="27" t="s">
        <v>129</v>
      </c>
    </row>
    <row r="125" spans="1:2" s="26" customFormat="1" ht="17" x14ac:dyDescent="0.2">
      <c r="A125" s="26" t="s">
        <v>185</v>
      </c>
      <c r="B125" s="27" t="s">
        <v>129</v>
      </c>
    </row>
    <row r="126" spans="1:2" s="26" customFormat="1" x14ac:dyDescent="0.2">
      <c r="A126" s="26" t="s">
        <v>186</v>
      </c>
      <c r="B126" s="26" t="s">
        <v>87</v>
      </c>
    </row>
    <row r="127" spans="1:2" s="26" customFormat="1" ht="17" x14ac:dyDescent="0.2">
      <c r="A127" s="26" t="s">
        <v>187</v>
      </c>
      <c r="B127" s="27" t="s">
        <v>129</v>
      </c>
    </row>
    <row r="128" spans="1:2" s="26" customFormat="1" ht="17" x14ac:dyDescent="0.2">
      <c r="A128" s="26" t="s">
        <v>188</v>
      </c>
      <c r="B128" s="27" t="s">
        <v>129</v>
      </c>
    </row>
    <row r="129" spans="1:2" s="26" customFormat="1" ht="17" x14ac:dyDescent="0.2">
      <c r="A129" s="26" t="s">
        <v>189</v>
      </c>
      <c r="B129" s="27" t="s">
        <v>129</v>
      </c>
    </row>
    <row r="130" spans="1:2" s="26" customFormat="1" ht="17" x14ac:dyDescent="0.2">
      <c r="A130" s="26" t="s">
        <v>190</v>
      </c>
      <c r="B130" s="27" t="s">
        <v>129</v>
      </c>
    </row>
    <row r="131" spans="1:2" s="26" customFormat="1" ht="17" x14ac:dyDescent="0.2">
      <c r="A131" s="26" t="s">
        <v>191</v>
      </c>
      <c r="B131" s="27" t="s">
        <v>129</v>
      </c>
    </row>
    <row r="132" spans="1:2" s="26" customFormat="1" ht="17" x14ac:dyDescent="0.2">
      <c r="A132" s="26" t="s">
        <v>192</v>
      </c>
      <c r="B132" s="27" t="s">
        <v>129</v>
      </c>
    </row>
    <row r="133" spans="1:2" s="26" customFormat="1" ht="17" x14ac:dyDescent="0.2">
      <c r="A133" s="26" t="s">
        <v>193</v>
      </c>
      <c r="B133" s="27" t="s">
        <v>129</v>
      </c>
    </row>
    <row r="134" spans="1:2" s="26" customFormat="1" ht="17" x14ac:dyDescent="0.2">
      <c r="A134" s="26" t="s">
        <v>194</v>
      </c>
      <c r="B134" s="27" t="s">
        <v>129</v>
      </c>
    </row>
    <row r="135" spans="1:2" s="26" customFormat="1" ht="17" x14ac:dyDescent="0.2">
      <c r="A135" s="26" t="s">
        <v>195</v>
      </c>
      <c r="B135" s="27" t="s">
        <v>129</v>
      </c>
    </row>
    <row r="136" spans="1:2" s="26" customFormat="1" ht="17" x14ac:dyDescent="0.2">
      <c r="A136" s="26" t="s">
        <v>196</v>
      </c>
      <c r="B136" s="27" t="s">
        <v>129</v>
      </c>
    </row>
    <row r="137" spans="1:2" s="26" customFormat="1" x14ac:dyDescent="0.2">
      <c r="A137" s="26" t="s">
        <v>197</v>
      </c>
      <c r="B137" s="26" t="s">
        <v>87</v>
      </c>
    </row>
    <row r="138" spans="1:2" s="26" customFormat="1" ht="17" x14ac:dyDescent="0.2">
      <c r="A138" s="26" t="s">
        <v>198</v>
      </c>
      <c r="B138" s="27" t="s">
        <v>458</v>
      </c>
    </row>
    <row r="139" spans="1:2" s="26" customFormat="1" ht="17" x14ac:dyDescent="0.2">
      <c r="A139" s="26" t="s">
        <v>199</v>
      </c>
      <c r="B139" s="27" t="s">
        <v>129</v>
      </c>
    </row>
    <row r="140" spans="1:2" s="26" customFormat="1" ht="17" x14ac:dyDescent="0.2">
      <c r="A140" s="26" t="s">
        <v>200</v>
      </c>
      <c r="B140" s="27" t="s">
        <v>129</v>
      </c>
    </row>
    <row r="141" spans="1:2" s="26" customFormat="1" ht="17" x14ac:dyDescent="0.2">
      <c r="A141" s="26" t="s">
        <v>201</v>
      </c>
      <c r="B141" s="27" t="s">
        <v>129</v>
      </c>
    </row>
    <row r="142" spans="1:2" s="26" customFormat="1" ht="17" x14ac:dyDescent="0.2">
      <c r="A142" s="26" t="s">
        <v>202</v>
      </c>
      <c r="B142" s="27" t="s">
        <v>129</v>
      </c>
    </row>
    <row r="143" spans="1:2" s="26" customFormat="1" ht="17" x14ac:dyDescent="0.2">
      <c r="A143" s="26" t="s">
        <v>203</v>
      </c>
      <c r="B143" s="27" t="s">
        <v>129</v>
      </c>
    </row>
    <row r="144" spans="1:2" s="26" customFormat="1" ht="17" x14ac:dyDescent="0.2">
      <c r="A144" s="26" t="s">
        <v>204</v>
      </c>
      <c r="B144" s="27" t="s">
        <v>129</v>
      </c>
    </row>
    <row r="145" spans="1:2" s="26" customFormat="1" ht="17" x14ac:dyDescent="0.2">
      <c r="A145" s="26" t="s">
        <v>205</v>
      </c>
      <c r="B145" s="27" t="s">
        <v>129</v>
      </c>
    </row>
    <row r="146" spans="1:2" s="26" customFormat="1" ht="17" x14ac:dyDescent="0.2">
      <c r="A146" s="26" t="s">
        <v>206</v>
      </c>
      <c r="B146" s="27" t="s">
        <v>129</v>
      </c>
    </row>
    <row r="147" spans="1:2" s="26" customFormat="1" ht="17" x14ac:dyDescent="0.2">
      <c r="A147" s="26" t="s">
        <v>207</v>
      </c>
      <c r="B147" s="27" t="s">
        <v>456</v>
      </c>
    </row>
    <row r="148" spans="1:2" s="26" customFormat="1" x14ac:dyDescent="0.2">
      <c r="A148" s="26" t="s">
        <v>208</v>
      </c>
      <c r="B148" s="26" t="s">
        <v>90</v>
      </c>
    </row>
    <row r="149" spans="1:2" s="26" customFormat="1" ht="17" x14ac:dyDescent="0.2">
      <c r="A149" s="26" t="s">
        <v>209</v>
      </c>
      <c r="B149" s="27" t="s">
        <v>129</v>
      </c>
    </row>
    <row r="150" spans="1:2" s="26" customFormat="1" ht="17" x14ac:dyDescent="0.2">
      <c r="A150" s="26" t="s">
        <v>210</v>
      </c>
      <c r="B150" s="27" t="s">
        <v>129</v>
      </c>
    </row>
    <row r="151" spans="1:2" s="26" customFormat="1" ht="17" x14ac:dyDescent="0.2">
      <c r="A151" s="26" t="s">
        <v>211</v>
      </c>
      <c r="B151" s="27" t="s">
        <v>129</v>
      </c>
    </row>
    <row r="152" spans="1:2" s="26" customFormat="1" ht="17" x14ac:dyDescent="0.2">
      <c r="A152" s="26" t="s">
        <v>212</v>
      </c>
      <c r="B152" s="27" t="s">
        <v>129</v>
      </c>
    </row>
    <row r="153" spans="1:2" s="26" customFormat="1" ht="17" x14ac:dyDescent="0.2">
      <c r="A153" s="26" t="s">
        <v>213</v>
      </c>
      <c r="B153" s="27" t="s">
        <v>129</v>
      </c>
    </row>
    <row r="154" spans="1:2" s="26" customFormat="1" ht="17" x14ac:dyDescent="0.2">
      <c r="A154" s="26" t="s">
        <v>214</v>
      </c>
      <c r="B154" s="27" t="s">
        <v>129</v>
      </c>
    </row>
    <row r="155" spans="1:2" s="26" customFormat="1" ht="17" x14ac:dyDescent="0.2">
      <c r="A155" s="26" t="s">
        <v>215</v>
      </c>
      <c r="B155" s="27" t="s">
        <v>129</v>
      </c>
    </row>
    <row r="156" spans="1:2" s="26" customFormat="1" ht="17" x14ac:dyDescent="0.2">
      <c r="A156" s="26" t="s">
        <v>216</v>
      </c>
      <c r="B156" s="27" t="s">
        <v>129</v>
      </c>
    </row>
    <row r="157" spans="1:2" s="26" customFormat="1" ht="17" x14ac:dyDescent="0.2">
      <c r="A157" s="26" t="s">
        <v>217</v>
      </c>
      <c r="B157" s="27" t="s">
        <v>129</v>
      </c>
    </row>
    <row r="158" spans="1:2" s="26" customFormat="1" ht="17" x14ac:dyDescent="0.2">
      <c r="A158" s="26" t="s">
        <v>218</v>
      </c>
      <c r="B158" s="27" t="s">
        <v>129</v>
      </c>
    </row>
    <row r="159" spans="1:2" s="26" customFormat="1" ht="17" x14ac:dyDescent="0.2">
      <c r="A159" s="26" t="s">
        <v>219</v>
      </c>
      <c r="B159" s="27" t="s">
        <v>129</v>
      </c>
    </row>
    <row r="160" spans="1:2" s="26" customFormat="1" ht="17" x14ac:dyDescent="0.2">
      <c r="A160" s="26" t="s">
        <v>220</v>
      </c>
      <c r="B160" s="27" t="s">
        <v>129</v>
      </c>
    </row>
    <row r="161" spans="1:2" s="26" customFormat="1" ht="17" x14ac:dyDescent="0.2">
      <c r="A161" s="26" t="s">
        <v>472</v>
      </c>
      <c r="B161" s="27" t="s">
        <v>129</v>
      </c>
    </row>
    <row r="162" spans="1:2" s="26" customFormat="1" ht="17" x14ac:dyDescent="0.2">
      <c r="A162" s="26" t="s">
        <v>576</v>
      </c>
      <c r="B162" s="27" t="s">
        <v>471</v>
      </c>
    </row>
    <row r="163" spans="1:2" ht="17" x14ac:dyDescent="0.2">
      <c r="A163" s="26" t="s">
        <v>221</v>
      </c>
      <c r="B163" s="32" t="s">
        <v>38</v>
      </c>
    </row>
    <row r="164" spans="1:2" ht="17" x14ac:dyDescent="0.2">
      <c r="A164" s="26" t="s">
        <v>222</v>
      </c>
      <c r="B164" s="32" t="s">
        <v>41</v>
      </c>
    </row>
    <row r="165" spans="1:2" ht="17" x14ac:dyDescent="0.2">
      <c r="A165" s="26" t="s">
        <v>223</v>
      </c>
      <c r="B165" s="32" t="s">
        <v>22</v>
      </c>
    </row>
    <row r="166" spans="1:2" ht="17" x14ac:dyDescent="0.2">
      <c r="A166" s="26" t="s">
        <v>224</v>
      </c>
      <c r="B166" s="32" t="s">
        <v>28</v>
      </c>
    </row>
    <row r="167" spans="1:2" ht="17" x14ac:dyDescent="0.2">
      <c r="A167" s="26" t="s">
        <v>225</v>
      </c>
      <c r="B167" s="32" t="s">
        <v>19</v>
      </c>
    </row>
    <row r="168" spans="1:2" ht="51" x14ac:dyDescent="0.2">
      <c r="A168" s="26" t="s">
        <v>226</v>
      </c>
      <c r="B168" s="32" t="s">
        <v>227</v>
      </c>
    </row>
    <row r="169" spans="1:2" ht="17" x14ac:dyDescent="0.2">
      <c r="A169" s="26" t="s">
        <v>228</v>
      </c>
      <c r="B169" s="32" t="s">
        <v>23</v>
      </c>
    </row>
    <row r="170" spans="1:2" ht="17" x14ac:dyDescent="0.2">
      <c r="A170" s="26" t="s">
        <v>229</v>
      </c>
      <c r="B170" s="32" t="s">
        <v>21</v>
      </c>
    </row>
    <row r="171" spans="1:2" ht="17" x14ac:dyDescent="0.2">
      <c r="A171" s="26" t="s">
        <v>230</v>
      </c>
      <c r="B171" s="32" t="s">
        <v>21</v>
      </c>
    </row>
    <row r="172" spans="1:2" ht="17" x14ac:dyDescent="0.2">
      <c r="A172" s="26" t="s">
        <v>231</v>
      </c>
      <c r="B172" s="32" t="s">
        <v>21</v>
      </c>
    </row>
    <row r="173" spans="1:2" ht="17" x14ac:dyDescent="0.2">
      <c r="A173" s="26" t="s">
        <v>232</v>
      </c>
      <c r="B173" s="32" t="s">
        <v>21</v>
      </c>
    </row>
    <row r="174" spans="1:2" ht="17" x14ac:dyDescent="0.2">
      <c r="A174" s="26" t="s">
        <v>233</v>
      </c>
      <c r="B174" s="32" t="s">
        <v>21</v>
      </c>
    </row>
    <row r="175" spans="1:2" ht="17" x14ac:dyDescent="0.2">
      <c r="A175" s="26" t="s">
        <v>234</v>
      </c>
      <c r="B175" s="32" t="s">
        <v>21</v>
      </c>
    </row>
    <row r="176" spans="1:2" ht="17" x14ac:dyDescent="0.2">
      <c r="A176" s="26" t="s">
        <v>235</v>
      </c>
      <c r="B176" s="32" t="s">
        <v>21</v>
      </c>
    </row>
    <row r="177" spans="1:2" ht="17" x14ac:dyDescent="0.2">
      <c r="A177" s="26" t="s">
        <v>236</v>
      </c>
      <c r="B177" s="32" t="s">
        <v>21</v>
      </c>
    </row>
    <row r="178" spans="1:2" ht="17" x14ac:dyDescent="0.2">
      <c r="A178" s="26" t="s">
        <v>237</v>
      </c>
      <c r="B178" s="32" t="s">
        <v>21</v>
      </c>
    </row>
    <row r="179" spans="1:2" ht="17" x14ac:dyDescent="0.2">
      <c r="A179" s="26" t="s">
        <v>238</v>
      </c>
      <c r="B179" s="32" t="s">
        <v>21</v>
      </c>
    </row>
    <row r="180" spans="1:2" ht="17" x14ac:dyDescent="0.2">
      <c r="A180" s="26" t="s">
        <v>239</v>
      </c>
      <c r="B180" s="32" t="s">
        <v>21</v>
      </c>
    </row>
    <row r="181" spans="1:2" ht="17" x14ac:dyDescent="0.2">
      <c r="A181" s="26" t="s">
        <v>240</v>
      </c>
      <c r="B181" s="32" t="s">
        <v>21</v>
      </c>
    </row>
    <row r="182" spans="1:2" ht="17" x14ac:dyDescent="0.2">
      <c r="A182" s="26" t="s">
        <v>241</v>
      </c>
      <c r="B182" s="32" t="s">
        <v>21</v>
      </c>
    </row>
    <row r="183" spans="1:2" ht="34" x14ac:dyDescent="0.2">
      <c r="A183" s="26" t="s">
        <v>242</v>
      </c>
      <c r="B183" s="32" t="s">
        <v>243</v>
      </c>
    </row>
    <row r="184" spans="1:2" ht="51" x14ac:dyDescent="0.2">
      <c r="A184" s="26" t="s">
        <v>244</v>
      </c>
      <c r="B184" s="32" t="s">
        <v>245</v>
      </c>
    </row>
    <row r="185" spans="1:2" ht="17" x14ac:dyDescent="0.2">
      <c r="A185" s="26" t="s">
        <v>246</v>
      </c>
      <c r="B185" s="32" t="s">
        <v>21</v>
      </c>
    </row>
    <row r="186" spans="1:2" ht="17" x14ac:dyDescent="0.2">
      <c r="A186" s="26" t="s">
        <v>247</v>
      </c>
      <c r="B186" s="32" t="s">
        <v>21</v>
      </c>
    </row>
    <row r="187" spans="1:2" ht="17" x14ac:dyDescent="0.2">
      <c r="A187" s="26" t="s">
        <v>248</v>
      </c>
      <c r="B187" s="32" t="s">
        <v>21</v>
      </c>
    </row>
    <row r="188" spans="1:2" ht="17" x14ac:dyDescent="0.2">
      <c r="A188" s="26" t="s">
        <v>249</v>
      </c>
      <c r="B188" s="32" t="s">
        <v>21</v>
      </c>
    </row>
    <row r="189" spans="1:2" ht="17" x14ac:dyDescent="0.2">
      <c r="A189" s="26" t="s">
        <v>250</v>
      </c>
      <c r="B189" s="32" t="s">
        <v>21</v>
      </c>
    </row>
    <row r="190" spans="1:2" ht="17" x14ac:dyDescent="0.2">
      <c r="A190" s="26" t="s">
        <v>251</v>
      </c>
      <c r="B190" s="32" t="s">
        <v>21</v>
      </c>
    </row>
    <row r="191" spans="1:2" ht="34" x14ac:dyDescent="0.2">
      <c r="A191" s="26" t="s">
        <v>252</v>
      </c>
      <c r="B191" s="32" t="s">
        <v>253</v>
      </c>
    </row>
    <row r="192" spans="1:2" ht="17" x14ac:dyDescent="0.2">
      <c r="A192" s="26" t="s">
        <v>254</v>
      </c>
      <c r="B192" s="32" t="s">
        <v>21</v>
      </c>
    </row>
    <row r="193" spans="1:2" ht="17" x14ac:dyDescent="0.2">
      <c r="A193" s="26" t="s">
        <v>255</v>
      </c>
      <c r="B193" s="32" t="s">
        <v>21</v>
      </c>
    </row>
    <row r="194" spans="1:2" ht="17" x14ac:dyDescent="0.2">
      <c r="A194" s="26" t="s">
        <v>256</v>
      </c>
      <c r="B194" s="27" t="s">
        <v>129</v>
      </c>
    </row>
    <row r="195" spans="1:2" ht="17" x14ac:dyDescent="0.2">
      <c r="A195" s="26" t="s">
        <v>257</v>
      </c>
      <c r="B195" s="27" t="s">
        <v>129</v>
      </c>
    </row>
    <row r="196" spans="1:2" ht="17" x14ac:dyDescent="0.2">
      <c r="A196" s="26" t="s">
        <v>258</v>
      </c>
      <c r="B196" s="27" t="s">
        <v>129</v>
      </c>
    </row>
    <row r="197" spans="1:2" ht="17" x14ac:dyDescent="0.2">
      <c r="A197" s="26" t="s">
        <v>259</v>
      </c>
      <c r="B197" s="27" t="s">
        <v>129</v>
      </c>
    </row>
    <row r="198" spans="1:2" ht="17" x14ac:dyDescent="0.2">
      <c r="A198" s="26" t="s">
        <v>260</v>
      </c>
      <c r="B198" s="27" t="s">
        <v>129</v>
      </c>
    </row>
    <row r="199" spans="1:2" ht="17" x14ac:dyDescent="0.2">
      <c r="A199" s="26" t="s">
        <v>261</v>
      </c>
      <c r="B199" s="27" t="s">
        <v>129</v>
      </c>
    </row>
    <row r="200" spans="1:2" ht="17" x14ac:dyDescent="0.2">
      <c r="A200" s="26" t="s">
        <v>262</v>
      </c>
      <c r="B200" s="27" t="s">
        <v>129</v>
      </c>
    </row>
    <row r="201" spans="1:2" ht="17" x14ac:dyDescent="0.2">
      <c r="A201" s="26" t="s">
        <v>263</v>
      </c>
      <c r="B201" s="27" t="s">
        <v>129</v>
      </c>
    </row>
    <row r="202" spans="1:2" ht="17" x14ac:dyDescent="0.2">
      <c r="A202" s="26" t="s">
        <v>264</v>
      </c>
      <c r="B202" s="27" t="s">
        <v>129</v>
      </c>
    </row>
    <row r="203" spans="1:2" ht="17" x14ac:dyDescent="0.2">
      <c r="A203" s="26" t="s">
        <v>265</v>
      </c>
      <c r="B203" s="27" t="s">
        <v>129</v>
      </c>
    </row>
    <row r="204" spans="1:2" ht="17" x14ac:dyDescent="0.2">
      <c r="A204" s="26" t="s">
        <v>266</v>
      </c>
      <c r="B204" s="27" t="s">
        <v>129</v>
      </c>
    </row>
    <row r="205" spans="1:2" ht="17" x14ac:dyDescent="0.2">
      <c r="A205" s="26" t="s">
        <v>267</v>
      </c>
      <c r="B205" s="27" t="s">
        <v>129</v>
      </c>
    </row>
    <row r="206" spans="1:2" ht="17" x14ac:dyDescent="0.2">
      <c r="A206" s="26" t="s">
        <v>268</v>
      </c>
      <c r="B206" s="27" t="s">
        <v>129</v>
      </c>
    </row>
    <row r="207" spans="1:2" ht="17" x14ac:dyDescent="0.2">
      <c r="A207" s="26" t="s">
        <v>269</v>
      </c>
      <c r="B207" s="27" t="s">
        <v>129</v>
      </c>
    </row>
    <row r="208" spans="1:2" ht="17" x14ac:dyDescent="0.2">
      <c r="A208" s="26" t="s">
        <v>270</v>
      </c>
      <c r="B208" s="27" t="s">
        <v>129</v>
      </c>
    </row>
    <row r="209" spans="1:2" ht="17" x14ac:dyDescent="0.2">
      <c r="A209" s="26" t="s">
        <v>271</v>
      </c>
      <c r="B209" s="27" t="s">
        <v>129</v>
      </c>
    </row>
    <row r="210" spans="1:2" ht="17" x14ac:dyDescent="0.2">
      <c r="A210" s="26" t="s">
        <v>272</v>
      </c>
      <c r="B210" s="27" t="s">
        <v>129</v>
      </c>
    </row>
    <row r="211" spans="1:2" ht="17" x14ac:dyDescent="0.2">
      <c r="A211" s="26" t="s">
        <v>273</v>
      </c>
      <c r="B211" s="27" t="s">
        <v>129</v>
      </c>
    </row>
    <row r="212" spans="1:2" ht="17" x14ac:dyDescent="0.2">
      <c r="A212" s="26" t="s">
        <v>274</v>
      </c>
      <c r="B212" s="27" t="s">
        <v>129</v>
      </c>
    </row>
    <row r="213" spans="1:2" ht="17" x14ac:dyDescent="0.2">
      <c r="A213" s="26" t="s">
        <v>275</v>
      </c>
      <c r="B213" s="32" t="s">
        <v>93</v>
      </c>
    </row>
    <row r="214" spans="1:2" ht="17" x14ac:dyDescent="0.2">
      <c r="A214" s="26" t="s">
        <v>276</v>
      </c>
      <c r="B214" s="32" t="s">
        <v>109</v>
      </c>
    </row>
    <row r="215" spans="1:2" ht="17" x14ac:dyDescent="0.2">
      <c r="A215" s="26" t="s">
        <v>277</v>
      </c>
      <c r="B215" s="32" t="s">
        <v>109</v>
      </c>
    </row>
    <row r="216" spans="1:2" ht="17" x14ac:dyDescent="0.2">
      <c r="A216" s="26" t="s">
        <v>278</v>
      </c>
      <c r="B216" s="27" t="s">
        <v>129</v>
      </c>
    </row>
    <row r="217" spans="1:2" ht="17" x14ac:dyDescent="0.2">
      <c r="A217" s="26" t="s">
        <v>279</v>
      </c>
      <c r="B217" s="27" t="s">
        <v>129</v>
      </c>
    </row>
    <row r="218" spans="1:2" ht="17" x14ac:dyDescent="0.2">
      <c r="A218" s="26" t="s">
        <v>280</v>
      </c>
      <c r="B218" s="27" t="s">
        <v>129</v>
      </c>
    </row>
    <row r="219" spans="1:2" ht="17" x14ac:dyDescent="0.2">
      <c r="A219" s="26" t="s">
        <v>281</v>
      </c>
      <c r="B219" s="27" t="s">
        <v>129</v>
      </c>
    </row>
    <row r="220" spans="1:2" ht="17" x14ac:dyDescent="0.2">
      <c r="A220" s="26" t="s">
        <v>282</v>
      </c>
      <c r="B220" s="32" t="s">
        <v>109</v>
      </c>
    </row>
    <row r="221" spans="1:2" ht="17" x14ac:dyDescent="0.2">
      <c r="A221" s="26" t="s">
        <v>283</v>
      </c>
      <c r="B221" s="27" t="s">
        <v>129</v>
      </c>
    </row>
    <row r="222" spans="1:2" ht="17" x14ac:dyDescent="0.2">
      <c r="A222" s="26" t="s">
        <v>284</v>
      </c>
      <c r="B222" s="27" t="s">
        <v>129</v>
      </c>
    </row>
    <row r="223" spans="1:2" ht="17" x14ac:dyDescent="0.2">
      <c r="A223" s="26" t="s">
        <v>285</v>
      </c>
      <c r="B223" s="27" t="s">
        <v>129</v>
      </c>
    </row>
    <row r="224" spans="1:2" ht="17" x14ac:dyDescent="0.2">
      <c r="A224" s="26" t="s">
        <v>286</v>
      </c>
      <c r="B224" s="32" t="s">
        <v>109</v>
      </c>
    </row>
    <row r="225" spans="1:2" ht="17" x14ac:dyDescent="0.2">
      <c r="A225" s="26" t="s">
        <v>287</v>
      </c>
      <c r="B225" s="27" t="s">
        <v>129</v>
      </c>
    </row>
    <row r="226" spans="1:2" ht="17" x14ac:dyDescent="0.2">
      <c r="A226" s="26" t="s">
        <v>288</v>
      </c>
      <c r="B226" s="27" t="s">
        <v>129</v>
      </c>
    </row>
    <row r="227" spans="1:2" ht="17" x14ac:dyDescent="0.2">
      <c r="A227" s="26" t="s">
        <v>289</v>
      </c>
      <c r="B227" s="27" t="s">
        <v>129</v>
      </c>
    </row>
    <row r="228" spans="1:2" ht="17" x14ac:dyDescent="0.2">
      <c r="A228" s="26" t="s">
        <v>290</v>
      </c>
      <c r="B228" s="27" t="s">
        <v>129</v>
      </c>
    </row>
    <row r="229" spans="1:2" ht="17" x14ac:dyDescent="0.2">
      <c r="A229" s="26" t="s">
        <v>291</v>
      </c>
      <c r="B229" s="27" t="s">
        <v>129</v>
      </c>
    </row>
    <row r="230" spans="1:2" ht="17" x14ac:dyDescent="0.2">
      <c r="A230" s="26" t="s">
        <v>292</v>
      </c>
      <c r="B230" s="27" t="s">
        <v>129</v>
      </c>
    </row>
    <row r="231" spans="1:2" ht="17" x14ac:dyDescent="0.2">
      <c r="A231" s="26" t="s">
        <v>293</v>
      </c>
      <c r="B231" s="27" t="s">
        <v>129</v>
      </c>
    </row>
    <row r="232" spans="1:2" ht="17" x14ac:dyDescent="0.2">
      <c r="A232" s="26" t="s">
        <v>294</v>
      </c>
      <c r="B232" s="27" t="s">
        <v>129</v>
      </c>
    </row>
    <row r="233" spans="1:2" ht="17" x14ac:dyDescent="0.2">
      <c r="A233" s="26" t="s">
        <v>295</v>
      </c>
      <c r="B233" s="27" t="s">
        <v>129</v>
      </c>
    </row>
    <row r="234" spans="1:2" ht="17" x14ac:dyDescent="0.2">
      <c r="A234" s="26" t="s">
        <v>296</v>
      </c>
      <c r="B234" s="32" t="s">
        <v>53</v>
      </c>
    </row>
    <row r="235" spans="1:2" ht="17" x14ac:dyDescent="0.2">
      <c r="A235" s="26" t="s">
        <v>297</v>
      </c>
      <c r="B235" s="27" t="s">
        <v>129</v>
      </c>
    </row>
    <row r="236" spans="1:2" ht="17" x14ac:dyDescent="0.2">
      <c r="A236" s="26" t="s">
        <v>298</v>
      </c>
      <c r="B236" s="27" t="s">
        <v>129</v>
      </c>
    </row>
    <row r="237" spans="1:2" ht="17" x14ac:dyDescent="0.2">
      <c r="A237" s="26" t="s">
        <v>299</v>
      </c>
      <c r="B237" s="32" t="s">
        <v>93</v>
      </c>
    </row>
    <row r="238" spans="1:2" ht="34" x14ac:dyDescent="0.2">
      <c r="A238" s="26" t="s">
        <v>300</v>
      </c>
      <c r="B238" s="32" t="s">
        <v>301</v>
      </c>
    </row>
    <row r="239" spans="1:2" ht="17" x14ac:dyDescent="0.2">
      <c r="A239" s="26" t="s">
        <v>302</v>
      </c>
      <c r="B239" s="32" t="s">
        <v>303</v>
      </c>
    </row>
    <row r="240" spans="1:2" ht="17" x14ac:dyDescent="0.2">
      <c r="A240" s="26" t="s">
        <v>304</v>
      </c>
      <c r="B240" s="27" t="s">
        <v>129</v>
      </c>
    </row>
    <row r="241" spans="1:2" ht="17" x14ac:dyDescent="0.2">
      <c r="A241" s="26" t="s">
        <v>305</v>
      </c>
      <c r="B241" s="27" t="s">
        <v>129</v>
      </c>
    </row>
    <row r="242" spans="1:2" ht="17" x14ac:dyDescent="0.2">
      <c r="A242" s="26" t="s">
        <v>474</v>
      </c>
      <c r="B242" s="27" t="s">
        <v>129</v>
      </c>
    </row>
    <row r="243" spans="1:2" ht="17" x14ac:dyDescent="0.2">
      <c r="A243" s="26" t="s">
        <v>542</v>
      </c>
      <c r="B243" s="27" t="s">
        <v>129</v>
      </c>
    </row>
    <row r="244" spans="1:2" ht="17" x14ac:dyDescent="0.2">
      <c r="A244" s="26" t="s">
        <v>306</v>
      </c>
      <c r="B244" s="27" t="s">
        <v>129</v>
      </c>
    </row>
    <row r="245" spans="1:2" ht="17" x14ac:dyDescent="0.2">
      <c r="A245" s="26" t="s">
        <v>307</v>
      </c>
      <c r="B245" s="27" t="s">
        <v>129</v>
      </c>
    </row>
    <row r="246" spans="1:2" ht="17" x14ac:dyDescent="0.2">
      <c r="A246" s="26" t="s">
        <v>308</v>
      </c>
      <c r="B246" s="27" t="s">
        <v>129</v>
      </c>
    </row>
    <row r="247" spans="1:2" ht="17" x14ac:dyDescent="0.2">
      <c r="A247" s="26" t="s">
        <v>309</v>
      </c>
      <c r="B247" s="27" t="s">
        <v>129</v>
      </c>
    </row>
    <row r="248" spans="1:2" ht="17" x14ac:dyDescent="0.2">
      <c r="A248" s="26" t="s">
        <v>310</v>
      </c>
      <c r="B248" s="27" t="s">
        <v>129</v>
      </c>
    </row>
    <row r="249" spans="1:2" ht="17" x14ac:dyDescent="0.2">
      <c r="A249" s="26" t="s">
        <v>311</v>
      </c>
      <c r="B249" s="27" t="s">
        <v>129</v>
      </c>
    </row>
    <row r="250" spans="1:2" ht="17" x14ac:dyDescent="0.2">
      <c r="A250" s="26" t="s">
        <v>312</v>
      </c>
      <c r="B250" s="27" t="s">
        <v>129</v>
      </c>
    </row>
    <row r="251" spans="1:2" ht="17" x14ac:dyDescent="0.2">
      <c r="A251" s="26" t="s">
        <v>313</v>
      </c>
      <c r="B251" s="27" t="s">
        <v>129</v>
      </c>
    </row>
    <row r="252" spans="1:2" ht="17" x14ac:dyDescent="0.2">
      <c r="A252" s="26" t="s">
        <v>314</v>
      </c>
      <c r="B252" s="27" t="s">
        <v>129</v>
      </c>
    </row>
    <row r="253" spans="1:2" ht="17" x14ac:dyDescent="0.2">
      <c r="A253" s="26" t="s">
        <v>315</v>
      </c>
      <c r="B253" s="27" t="s">
        <v>455</v>
      </c>
    </row>
    <row r="254" spans="1:2" ht="17" x14ac:dyDescent="0.2">
      <c r="A254" s="26" t="s">
        <v>316</v>
      </c>
      <c r="B254" s="27" t="s">
        <v>129</v>
      </c>
    </row>
    <row r="255" spans="1:2" ht="17" x14ac:dyDescent="0.2">
      <c r="A255" s="26" t="s">
        <v>317</v>
      </c>
      <c r="B255" s="27" t="s">
        <v>129</v>
      </c>
    </row>
    <row r="256" spans="1:2" ht="17" x14ac:dyDescent="0.2">
      <c r="A256" s="26" t="s">
        <v>318</v>
      </c>
      <c r="B256" s="27" t="s">
        <v>129</v>
      </c>
    </row>
    <row r="257" spans="1:2" ht="17" x14ac:dyDescent="0.2">
      <c r="A257" s="26" t="s">
        <v>319</v>
      </c>
      <c r="B257" s="27" t="s">
        <v>129</v>
      </c>
    </row>
    <row r="258" spans="1:2" ht="17" x14ac:dyDescent="0.2">
      <c r="A258" s="26" t="s">
        <v>320</v>
      </c>
      <c r="B258" s="27" t="s">
        <v>129</v>
      </c>
    </row>
    <row r="259" spans="1:2" x14ac:dyDescent="0.2">
      <c r="A259" s="26" t="s">
        <v>321</v>
      </c>
      <c r="B259" s="26" t="s">
        <v>79</v>
      </c>
    </row>
    <row r="260" spans="1:2" ht="17" x14ac:dyDescent="0.2">
      <c r="A260" s="26" t="s">
        <v>322</v>
      </c>
      <c r="B260" s="27" t="s">
        <v>129</v>
      </c>
    </row>
    <row r="261" spans="1:2" x14ac:dyDescent="0.2">
      <c r="A261" s="26" t="s">
        <v>323</v>
      </c>
      <c r="B261" s="26" t="s">
        <v>77</v>
      </c>
    </row>
    <row r="262" spans="1:2" ht="17" x14ac:dyDescent="0.2">
      <c r="A262" s="26" t="s">
        <v>324</v>
      </c>
      <c r="B262" s="27" t="s">
        <v>129</v>
      </c>
    </row>
    <row r="263" spans="1:2" ht="17" x14ac:dyDescent="0.2">
      <c r="A263" s="26" t="s">
        <v>325</v>
      </c>
      <c r="B263" s="27" t="s">
        <v>129</v>
      </c>
    </row>
    <row r="264" spans="1:2" ht="17" x14ac:dyDescent="0.2">
      <c r="A264" s="26" t="s">
        <v>326</v>
      </c>
      <c r="B264" s="27" t="s">
        <v>129</v>
      </c>
    </row>
    <row r="265" spans="1:2" ht="17" x14ac:dyDescent="0.2">
      <c r="A265" s="26" t="s">
        <v>327</v>
      </c>
      <c r="B265" s="27" t="s">
        <v>129</v>
      </c>
    </row>
    <row r="266" spans="1:2" ht="17" x14ac:dyDescent="0.2">
      <c r="A266" s="26" t="s">
        <v>328</v>
      </c>
      <c r="B266" s="27" t="s">
        <v>129</v>
      </c>
    </row>
    <row r="267" spans="1:2" ht="17" x14ac:dyDescent="0.2">
      <c r="A267" s="26" t="s">
        <v>329</v>
      </c>
      <c r="B267" s="27" t="s">
        <v>129</v>
      </c>
    </row>
    <row r="268" spans="1:2" ht="17" x14ac:dyDescent="0.2">
      <c r="A268" s="26" t="s">
        <v>330</v>
      </c>
      <c r="B268" s="27" t="s">
        <v>129</v>
      </c>
    </row>
    <row r="269" spans="1:2" ht="17" x14ac:dyDescent="0.2">
      <c r="A269" s="26" t="s">
        <v>331</v>
      </c>
      <c r="B269" s="27" t="s">
        <v>129</v>
      </c>
    </row>
    <row r="270" spans="1:2" ht="17" x14ac:dyDescent="0.2">
      <c r="A270" s="26" t="s">
        <v>332</v>
      </c>
      <c r="B270" s="27" t="s">
        <v>129</v>
      </c>
    </row>
    <row r="271" spans="1:2" ht="17" x14ac:dyDescent="0.2">
      <c r="A271" s="26" t="s">
        <v>333</v>
      </c>
      <c r="B271" s="27" t="s">
        <v>129</v>
      </c>
    </row>
    <row r="272" spans="1:2" ht="17" x14ac:dyDescent="0.2">
      <c r="A272" s="26" t="s">
        <v>334</v>
      </c>
      <c r="B272" s="27" t="s">
        <v>129</v>
      </c>
    </row>
    <row r="273" spans="1:2" ht="17" x14ac:dyDescent="0.2">
      <c r="A273" s="26" t="s">
        <v>335</v>
      </c>
      <c r="B273" s="27" t="s">
        <v>129</v>
      </c>
    </row>
    <row r="274" spans="1:2" ht="17" x14ac:dyDescent="0.2">
      <c r="A274" s="26" t="s">
        <v>336</v>
      </c>
      <c r="B274" s="27" t="s">
        <v>129</v>
      </c>
    </row>
    <row r="275" spans="1:2" ht="17" x14ac:dyDescent="0.2">
      <c r="A275" s="26" t="s">
        <v>337</v>
      </c>
      <c r="B275" s="27" t="s">
        <v>129</v>
      </c>
    </row>
    <row r="276" spans="1:2" ht="17" x14ac:dyDescent="0.2">
      <c r="A276" s="26" t="s">
        <v>338</v>
      </c>
      <c r="B276" s="27" t="s">
        <v>129</v>
      </c>
    </row>
    <row r="277" spans="1:2" ht="17" x14ac:dyDescent="0.2">
      <c r="A277" s="26" t="s">
        <v>339</v>
      </c>
      <c r="B277" s="27" t="s">
        <v>129</v>
      </c>
    </row>
    <row r="278" spans="1:2" ht="17" x14ac:dyDescent="0.2">
      <c r="A278" s="26" t="s">
        <v>340</v>
      </c>
      <c r="B278" s="27" t="s">
        <v>129</v>
      </c>
    </row>
    <row r="279" spans="1:2" ht="17" x14ac:dyDescent="0.2">
      <c r="A279" s="26" t="s">
        <v>341</v>
      </c>
      <c r="B279" s="27" t="s">
        <v>129</v>
      </c>
    </row>
    <row r="280" spans="1:2" ht="17" x14ac:dyDescent="0.2">
      <c r="A280" s="26" t="s">
        <v>342</v>
      </c>
      <c r="B280" s="27" t="s">
        <v>129</v>
      </c>
    </row>
    <row r="281" spans="1:2" ht="17" x14ac:dyDescent="0.2">
      <c r="A281" s="26" t="s">
        <v>343</v>
      </c>
      <c r="B281" s="27" t="s">
        <v>129</v>
      </c>
    </row>
    <row r="282" spans="1:2" ht="17" x14ac:dyDescent="0.2">
      <c r="A282" s="26" t="s">
        <v>344</v>
      </c>
      <c r="B282" s="27" t="s">
        <v>129</v>
      </c>
    </row>
    <row r="283" spans="1:2" ht="17" x14ac:dyDescent="0.2">
      <c r="A283" s="26" t="s">
        <v>345</v>
      </c>
      <c r="B283" s="27" t="s">
        <v>129</v>
      </c>
    </row>
    <row r="284" spans="1:2" ht="17" x14ac:dyDescent="0.2">
      <c r="A284" s="26" t="s">
        <v>346</v>
      </c>
      <c r="B284" s="27" t="s">
        <v>129</v>
      </c>
    </row>
    <row r="285" spans="1:2" ht="17" x14ac:dyDescent="0.2">
      <c r="A285" s="26" t="s">
        <v>347</v>
      </c>
      <c r="B285" s="27" t="s">
        <v>129</v>
      </c>
    </row>
    <row r="286" spans="1:2" ht="17" x14ac:dyDescent="0.2">
      <c r="A286" s="26" t="s">
        <v>348</v>
      </c>
      <c r="B286" s="27" t="s">
        <v>129</v>
      </c>
    </row>
    <row r="287" spans="1:2" ht="17" x14ac:dyDescent="0.2">
      <c r="A287" s="26" t="s">
        <v>349</v>
      </c>
      <c r="B287" s="27" t="s">
        <v>129</v>
      </c>
    </row>
    <row r="288" spans="1:2" ht="17" x14ac:dyDescent="0.2">
      <c r="A288" s="26" t="s">
        <v>350</v>
      </c>
      <c r="B288" s="27" t="s">
        <v>129</v>
      </c>
    </row>
    <row r="289" spans="1:2" ht="17" x14ac:dyDescent="0.2">
      <c r="A289" s="26" t="s">
        <v>351</v>
      </c>
      <c r="B289" s="27" t="s">
        <v>129</v>
      </c>
    </row>
    <row r="290" spans="1:2" ht="17" x14ac:dyDescent="0.2">
      <c r="A290" s="26" t="s">
        <v>352</v>
      </c>
      <c r="B290" s="27" t="s">
        <v>129</v>
      </c>
    </row>
    <row r="291" spans="1:2" ht="17" x14ac:dyDescent="0.2">
      <c r="A291" s="26" t="s">
        <v>353</v>
      </c>
      <c r="B291" s="27" t="s">
        <v>129</v>
      </c>
    </row>
    <row r="292" spans="1:2" ht="17" x14ac:dyDescent="0.2">
      <c r="A292" s="26" t="s">
        <v>354</v>
      </c>
      <c r="B292" s="27" t="s">
        <v>129</v>
      </c>
    </row>
    <row r="293" spans="1:2" ht="17" x14ac:dyDescent="0.2">
      <c r="A293" s="26" t="s">
        <v>355</v>
      </c>
      <c r="B293" s="27" t="s">
        <v>129</v>
      </c>
    </row>
    <row r="294" spans="1:2" ht="17" x14ac:dyDescent="0.2">
      <c r="A294" s="26" t="s">
        <v>356</v>
      </c>
      <c r="B294" s="27" t="s">
        <v>129</v>
      </c>
    </row>
    <row r="295" spans="1:2" ht="17" x14ac:dyDescent="0.2">
      <c r="A295" s="26" t="s">
        <v>357</v>
      </c>
      <c r="B295" s="27" t="s">
        <v>129</v>
      </c>
    </row>
    <row r="296" spans="1:2" ht="17" x14ac:dyDescent="0.2">
      <c r="A296" s="26" t="s">
        <v>358</v>
      </c>
      <c r="B296" s="27" t="s">
        <v>129</v>
      </c>
    </row>
    <row r="297" spans="1:2" ht="17" x14ac:dyDescent="0.2">
      <c r="A297" s="26" t="s">
        <v>359</v>
      </c>
      <c r="B297" s="27" t="s">
        <v>129</v>
      </c>
    </row>
    <row r="298" spans="1:2" ht="17" x14ac:dyDescent="0.2">
      <c r="A298" s="26" t="s">
        <v>360</v>
      </c>
      <c r="B298" s="27" t="s">
        <v>129</v>
      </c>
    </row>
    <row r="299" spans="1:2" ht="17" x14ac:dyDescent="0.2">
      <c r="A299" s="26" t="s">
        <v>361</v>
      </c>
      <c r="B299" s="27" t="s">
        <v>129</v>
      </c>
    </row>
    <row r="300" spans="1:2" ht="17" x14ac:dyDescent="0.2">
      <c r="A300" s="26" t="s">
        <v>362</v>
      </c>
      <c r="B300" s="27" t="s">
        <v>129</v>
      </c>
    </row>
    <row r="301" spans="1:2" ht="17" x14ac:dyDescent="0.2">
      <c r="A301" s="26" t="s">
        <v>363</v>
      </c>
      <c r="B301" s="27" t="s">
        <v>129</v>
      </c>
    </row>
    <row r="302" spans="1:2" ht="17" x14ac:dyDescent="0.2">
      <c r="A302" s="26" t="s">
        <v>364</v>
      </c>
      <c r="B302" s="27" t="s">
        <v>129</v>
      </c>
    </row>
    <row r="303" spans="1:2" ht="17" x14ac:dyDescent="0.2">
      <c r="A303" s="26" t="s">
        <v>365</v>
      </c>
      <c r="B303" s="27" t="s">
        <v>129</v>
      </c>
    </row>
    <row r="304" spans="1:2" ht="17" x14ac:dyDescent="0.2">
      <c r="A304" s="26" t="s">
        <v>366</v>
      </c>
      <c r="B304" s="27" t="s">
        <v>129</v>
      </c>
    </row>
    <row r="305" spans="1:2" ht="17" x14ac:dyDescent="0.2">
      <c r="A305" s="26" t="s">
        <v>367</v>
      </c>
      <c r="B305" s="27" t="s">
        <v>129</v>
      </c>
    </row>
    <row r="306" spans="1:2" ht="17" x14ac:dyDescent="0.2">
      <c r="A306" s="26" t="s">
        <v>368</v>
      </c>
      <c r="B306" s="27" t="s">
        <v>129</v>
      </c>
    </row>
    <row r="307" spans="1:2" ht="17" x14ac:dyDescent="0.2">
      <c r="A307" s="26" t="s">
        <v>369</v>
      </c>
      <c r="B307" s="27" t="s">
        <v>129</v>
      </c>
    </row>
    <row r="308" spans="1:2" ht="17" x14ac:dyDescent="0.2">
      <c r="A308" s="34" t="s">
        <v>370</v>
      </c>
      <c r="B308" s="27" t="s">
        <v>129</v>
      </c>
    </row>
    <row r="309" spans="1:2" ht="17" x14ac:dyDescent="0.2">
      <c r="A309" s="26" t="s">
        <v>371</v>
      </c>
      <c r="B309" s="27" t="s">
        <v>129</v>
      </c>
    </row>
    <row r="310" spans="1:2" ht="17" x14ac:dyDescent="0.2">
      <c r="A310" s="34" t="s">
        <v>372</v>
      </c>
      <c r="B310" s="27" t="s">
        <v>129</v>
      </c>
    </row>
    <row r="311" spans="1:2" ht="17" x14ac:dyDescent="0.2">
      <c r="A311" s="26" t="s">
        <v>373</v>
      </c>
      <c r="B311" s="27" t="s">
        <v>129</v>
      </c>
    </row>
    <row r="312" spans="1:2" ht="17" x14ac:dyDescent="0.2">
      <c r="A312" s="26" t="s">
        <v>374</v>
      </c>
      <c r="B312" s="27" t="s">
        <v>129</v>
      </c>
    </row>
    <row r="313" spans="1:2" ht="17" x14ac:dyDescent="0.2">
      <c r="A313" s="26" t="s">
        <v>375</v>
      </c>
      <c r="B313" s="27" t="s">
        <v>129</v>
      </c>
    </row>
    <row r="314" spans="1:2" ht="17" x14ac:dyDescent="0.2">
      <c r="A314" s="26" t="s">
        <v>376</v>
      </c>
      <c r="B314" s="27" t="s">
        <v>129</v>
      </c>
    </row>
    <row r="315" spans="1:2" ht="17" x14ac:dyDescent="0.2">
      <c r="A315" s="26" t="s">
        <v>377</v>
      </c>
      <c r="B315" s="27" t="s">
        <v>129</v>
      </c>
    </row>
    <row r="316" spans="1:2" ht="17" x14ac:dyDescent="0.2">
      <c r="A316" s="26" t="s">
        <v>378</v>
      </c>
      <c r="B316" s="27" t="s">
        <v>129</v>
      </c>
    </row>
    <row r="317" spans="1:2" ht="17" x14ac:dyDescent="0.2">
      <c r="A317" s="26" t="s">
        <v>379</v>
      </c>
      <c r="B317" s="27" t="s">
        <v>129</v>
      </c>
    </row>
    <row r="318" spans="1:2" ht="17" x14ac:dyDescent="0.2">
      <c r="A318" s="26" t="s">
        <v>380</v>
      </c>
      <c r="B318" s="27" t="s">
        <v>129</v>
      </c>
    </row>
    <row r="319" spans="1:2" ht="17" x14ac:dyDescent="0.2">
      <c r="A319" s="26" t="s">
        <v>381</v>
      </c>
      <c r="B319" s="27" t="s">
        <v>129</v>
      </c>
    </row>
    <row r="320" spans="1:2" ht="17" x14ac:dyDescent="0.2">
      <c r="A320" s="34" t="s">
        <v>382</v>
      </c>
      <c r="B320" s="27" t="s">
        <v>129</v>
      </c>
    </row>
    <row r="321" spans="1:2" ht="17" x14ac:dyDescent="0.2">
      <c r="A321" s="26" t="s">
        <v>383</v>
      </c>
      <c r="B321" s="27" t="s">
        <v>129</v>
      </c>
    </row>
    <row r="322" spans="1:2" ht="17" x14ac:dyDescent="0.2">
      <c r="A322" s="26" t="s">
        <v>384</v>
      </c>
      <c r="B322" s="27" t="s">
        <v>129</v>
      </c>
    </row>
    <row r="323" spans="1:2" ht="17" x14ac:dyDescent="0.2">
      <c r="A323" s="26" t="s">
        <v>385</v>
      </c>
      <c r="B323" s="27" t="s">
        <v>129</v>
      </c>
    </row>
    <row r="324" spans="1:2" ht="17" x14ac:dyDescent="0.2">
      <c r="A324" s="26" t="s">
        <v>386</v>
      </c>
      <c r="B324" s="27" t="s">
        <v>129</v>
      </c>
    </row>
    <row r="325" spans="1:2" ht="17" x14ac:dyDescent="0.2">
      <c r="A325" s="26" t="s">
        <v>387</v>
      </c>
      <c r="B325" s="27" t="s">
        <v>129</v>
      </c>
    </row>
    <row r="326" spans="1:2" ht="17" x14ac:dyDescent="0.2">
      <c r="A326" s="26" t="s">
        <v>388</v>
      </c>
      <c r="B326" s="27" t="s">
        <v>129</v>
      </c>
    </row>
    <row r="327" spans="1:2" ht="17" x14ac:dyDescent="0.2">
      <c r="A327" s="26" t="s">
        <v>389</v>
      </c>
      <c r="B327" s="27" t="s">
        <v>129</v>
      </c>
    </row>
    <row r="328" spans="1:2" ht="17" x14ac:dyDescent="0.2">
      <c r="A328" s="26" t="s">
        <v>390</v>
      </c>
      <c r="B328" s="27" t="s">
        <v>129</v>
      </c>
    </row>
    <row r="329" spans="1:2" ht="17" x14ac:dyDescent="0.2">
      <c r="A329" s="26" t="s">
        <v>391</v>
      </c>
      <c r="B329" s="27" t="s">
        <v>129</v>
      </c>
    </row>
    <row r="330" spans="1:2" ht="17" x14ac:dyDescent="0.2">
      <c r="A330" s="26" t="s">
        <v>392</v>
      </c>
      <c r="B330" s="27" t="s">
        <v>129</v>
      </c>
    </row>
    <row r="331" spans="1:2" ht="17" x14ac:dyDescent="0.2">
      <c r="A331" s="26" t="s">
        <v>393</v>
      </c>
      <c r="B331" s="27" t="s">
        <v>129</v>
      </c>
    </row>
    <row r="332" spans="1:2" ht="17" x14ac:dyDescent="0.2">
      <c r="A332" s="26" t="s">
        <v>394</v>
      </c>
      <c r="B332" s="27" t="s">
        <v>129</v>
      </c>
    </row>
    <row r="333" spans="1:2" ht="17" x14ac:dyDescent="0.2">
      <c r="A333" s="26" t="s">
        <v>395</v>
      </c>
      <c r="B333" s="27" t="s">
        <v>129</v>
      </c>
    </row>
    <row r="334" spans="1:2" ht="17" x14ac:dyDescent="0.2">
      <c r="A334" s="26" t="s">
        <v>396</v>
      </c>
      <c r="B334" s="27" t="s">
        <v>129</v>
      </c>
    </row>
    <row r="335" spans="1:2" ht="17" x14ac:dyDescent="0.2">
      <c r="A335" s="26" t="s">
        <v>397</v>
      </c>
      <c r="B335" s="27" t="s">
        <v>129</v>
      </c>
    </row>
    <row r="336" spans="1:2" ht="17" x14ac:dyDescent="0.2">
      <c r="A336" s="26" t="s">
        <v>398</v>
      </c>
      <c r="B336" s="27" t="s">
        <v>129</v>
      </c>
    </row>
    <row r="337" spans="1:2" ht="17" x14ac:dyDescent="0.2">
      <c r="A337" s="26" t="s">
        <v>399</v>
      </c>
      <c r="B337" s="27" t="s">
        <v>129</v>
      </c>
    </row>
    <row r="338" spans="1:2" ht="17" x14ac:dyDescent="0.2">
      <c r="A338" s="26" t="s">
        <v>400</v>
      </c>
      <c r="B338" s="27" t="s">
        <v>129</v>
      </c>
    </row>
    <row r="339" spans="1:2" ht="17" x14ac:dyDescent="0.2">
      <c r="A339" s="26" t="s">
        <v>401</v>
      </c>
      <c r="B339" s="27" t="s">
        <v>129</v>
      </c>
    </row>
    <row r="340" spans="1:2" ht="17" x14ac:dyDescent="0.2">
      <c r="A340" s="26" t="s">
        <v>402</v>
      </c>
      <c r="B340" s="27" t="s">
        <v>129</v>
      </c>
    </row>
    <row r="341" spans="1:2" ht="17" x14ac:dyDescent="0.2">
      <c r="A341" s="26" t="s">
        <v>403</v>
      </c>
      <c r="B341" s="27" t="s">
        <v>129</v>
      </c>
    </row>
    <row r="342" spans="1:2" ht="17" x14ac:dyDescent="0.2">
      <c r="A342" s="26" t="s">
        <v>404</v>
      </c>
      <c r="B342" s="27" t="s">
        <v>129</v>
      </c>
    </row>
    <row r="343" spans="1:2" ht="17" x14ac:dyDescent="0.2">
      <c r="A343" s="26" t="s">
        <v>405</v>
      </c>
      <c r="B343" s="27" t="s">
        <v>129</v>
      </c>
    </row>
    <row r="344" spans="1:2" ht="17" x14ac:dyDescent="0.2">
      <c r="A344" s="26" t="s">
        <v>406</v>
      </c>
      <c r="B344" s="27" t="s">
        <v>129</v>
      </c>
    </row>
    <row r="345" spans="1:2" ht="17" x14ac:dyDescent="0.2">
      <c r="A345" s="26" t="s">
        <v>407</v>
      </c>
      <c r="B345" s="27" t="s">
        <v>129</v>
      </c>
    </row>
    <row r="346" spans="1:2" ht="17" x14ac:dyDescent="0.2">
      <c r="A346" s="26" t="s">
        <v>408</v>
      </c>
      <c r="B346" s="27" t="s">
        <v>129</v>
      </c>
    </row>
    <row r="347" spans="1:2" ht="17" x14ac:dyDescent="0.2">
      <c r="A347" s="26" t="s">
        <v>409</v>
      </c>
      <c r="B347" s="27" t="s">
        <v>129</v>
      </c>
    </row>
    <row r="348" spans="1:2" ht="17" x14ac:dyDescent="0.2">
      <c r="A348" s="26" t="s">
        <v>410</v>
      </c>
      <c r="B348" s="27" t="s">
        <v>129</v>
      </c>
    </row>
    <row r="349" spans="1:2" ht="17" x14ac:dyDescent="0.2">
      <c r="A349" s="26" t="s">
        <v>411</v>
      </c>
      <c r="B349" s="27" t="s">
        <v>129</v>
      </c>
    </row>
    <row r="350" spans="1:2" ht="17" x14ac:dyDescent="0.2">
      <c r="A350" s="26" t="s">
        <v>412</v>
      </c>
      <c r="B350" s="27" t="s">
        <v>129</v>
      </c>
    </row>
    <row r="351" spans="1:2" ht="17" x14ac:dyDescent="0.2">
      <c r="A351" s="26" t="s">
        <v>413</v>
      </c>
      <c r="B351" s="27" t="s">
        <v>129</v>
      </c>
    </row>
    <row r="352" spans="1:2" ht="17" x14ac:dyDescent="0.2">
      <c r="A352" s="26" t="s">
        <v>414</v>
      </c>
      <c r="B352" s="27" t="s">
        <v>129</v>
      </c>
    </row>
    <row r="353" spans="1:2" ht="17" x14ac:dyDescent="0.2">
      <c r="A353" s="26" t="s">
        <v>415</v>
      </c>
      <c r="B353" s="27" t="s">
        <v>129</v>
      </c>
    </row>
    <row r="354" spans="1:2" ht="17" x14ac:dyDescent="0.2">
      <c r="A354" s="26" t="s">
        <v>416</v>
      </c>
      <c r="B354" s="27" t="s">
        <v>129</v>
      </c>
    </row>
    <row r="355" spans="1:2" ht="17" x14ac:dyDescent="0.2">
      <c r="A355" s="26" t="s">
        <v>417</v>
      </c>
      <c r="B355" s="27" t="s">
        <v>129</v>
      </c>
    </row>
    <row r="356" spans="1:2" ht="17" x14ac:dyDescent="0.2">
      <c r="A356" s="26" t="s">
        <v>418</v>
      </c>
      <c r="B356" s="27" t="s">
        <v>129</v>
      </c>
    </row>
    <row r="357" spans="1:2" ht="17" x14ac:dyDescent="0.2">
      <c r="A357" s="26" t="s">
        <v>419</v>
      </c>
      <c r="B357" s="27" t="s">
        <v>129</v>
      </c>
    </row>
    <row r="358" spans="1:2" ht="17" x14ac:dyDescent="0.2">
      <c r="A358" s="26" t="s">
        <v>420</v>
      </c>
      <c r="B358" s="27" t="s">
        <v>129</v>
      </c>
    </row>
    <row r="359" spans="1:2" ht="17" x14ac:dyDescent="0.2">
      <c r="A359" s="26" t="s">
        <v>421</v>
      </c>
      <c r="B359" s="27" t="s">
        <v>129</v>
      </c>
    </row>
    <row r="360" spans="1:2" ht="17" x14ac:dyDescent="0.2">
      <c r="A360" s="26" t="s">
        <v>422</v>
      </c>
      <c r="B360" s="27" t="s">
        <v>129</v>
      </c>
    </row>
    <row r="361" spans="1:2" ht="17" x14ac:dyDescent="0.2">
      <c r="A361" s="26" t="s">
        <v>423</v>
      </c>
      <c r="B361" s="27" t="s">
        <v>129</v>
      </c>
    </row>
    <row r="362" spans="1:2" ht="17" x14ac:dyDescent="0.2">
      <c r="A362" s="26" t="s">
        <v>424</v>
      </c>
      <c r="B362" s="27" t="s">
        <v>129</v>
      </c>
    </row>
    <row r="363" spans="1:2" ht="17" x14ac:dyDescent="0.2">
      <c r="A363" s="26" t="s">
        <v>425</v>
      </c>
      <c r="B363" s="27" t="s">
        <v>129</v>
      </c>
    </row>
    <row r="364" spans="1:2" ht="17" x14ac:dyDescent="0.2">
      <c r="A364" s="26" t="s">
        <v>426</v>
      </c>
      <c r="B364" s="27" t="s">
        <v>129</v>
      </c>
    </row>
    <row r="365" spans="1:2" ht="17" x14ac:dyDescent="0.2">
      <c r="A365" s="26" t="s">
        <v>427</v>
      </c>
      <c r="B365" s="27" t="s">
        <v>129</v>
      </c>
    </row>
    <row r="366" spans="1:2" ht="17" x14ac:dyDescent="0.2">
      <c r="A366" s="26" t="s">
        <v>428</v>
      </c>
      <c r="B366" s="27" t="s">
        <v>129</v>
      </c>
    </row>
    <row r="367" spans="1:2" ht="17" x14ac:dyDescent="0.2">
      <c r="A367" s="26" t="s">
        <v>429</v>
      </c>
      <c r="B367" s="27" t="s">
        <v>129</v>
      </c>
    </row>
    <row r="368" spans="1:2" ht="17" x14ac:dyDescent="0.2">
      <c r="A368" s="26" t="s">
        <v>430</v>
      </c>
      <c r="B368" s="27" t="s">
        <v>129</v>
      </c>
    </row>
    <row r="369" spans="1:2" ht="17" x14ac:dyDescent="0.2">
      <c r="A369" s="26" t="s">
        <v>431</v>
      </c>
      <c r="B369" s="27" t="s">
        <v>129</v>
      </c>
    </row>
    <row r="370" spans="1:2" ht="17" x14ac:dyDescent="0.2">
      <c r="A370" s="26" t="s">
        <v>432</v>
      </c>
      <c r="B370" s="27" t="s">
        <v>129</v>
      </c>
    </row>
    <row r="371" spans="1:2" ht="17" x14ac:dyDescent="0.2">
      <c r="A371" s="26" t="s">
        <v>433</v>
      </c>
      <c r="B371" s="27" t="s">
        <v>129</v>
      </c>
    </row>
    <row r="372" spans="1:2" ht="17" x14ac:dyDescent="0.2">
      <c r="A372" s="26" t="s">
        <v>434</v>
      </c>
      <c r="B372" s="27" t="s">
        <v>129</v>
      </c>
    </row>
    <row r="373" spans="1:2" ht="17" x14ac:dyDescent="0.2">
      <c r="A373" s="26" t="s">
        <v>435</v>
      </c>
      <c r="B373" s="27" t="s">
        <v>129</v>
      </c>
    </row>
    <row r="374" spans="1:2" ht="17" x14ac:dyDescent="0.2">
      <c r="A374" s="26" t="s">
        <v>436</v>
      </c>
      <c r="B374" s="27" t="s">
        <v>129</v>
      </c>
    </row>
    <row r="375" spans="1:2" ht="17" x14ac:dyDescent="0.2">
      <c r="A375" s="26" t="s">
        <v>437</v>
      </c>
      <c r="B375" s="27" t="s">
        <v>129</v>
      </c>
    </row>
    <row r="376" spans="1:2" ht="17" x14ac:dyDescent="0.2">
      <c r="A376" s="26" t="s">
        <v>438</v>
      </c>
      <c r="B376" s="27" t="s">
        <v>129</v>
      </c>
    </row>
    <row r="377" spans="1:2" ht="17" x14ac:dyDescent="0.2">
      <c r="A377" s="26" t="s">
        <v>439</v>
      </c>
      <c r="B377" s="27" t="s">
        <v>129</v>
      </c>
    </row>
    <row r="378" spans="1:2" ht="17" x14ac:dyDescent="0.2">
      <c r="A378" s="26" t="s">
        <v>440</v>
      </c>
      <c r="B378" s="27" t="s">
        <v>129</v>
      </c>
    </row>
    <row r="379" spans="1:2" ht="17" x14ac:dyDescent="0.2">
      <c r="A379" s="26" t="s">
        <v>441</v>
      </c>
      <c r="B379" s="27" t="s">
        <v>129</v>
      </c>
    </row>
    <row r="380" spans="1:2" ht="17" x14ac:dyDescent="0.2">
      <c r="A380" s="26" t="s">
        <v>442</v>
      </c>
      <c r="B380" s="27" t="s">
        <v>129</v>
      </c>
    </row>
    <row r="381" spans="1:2" ht="17" x14ac:dyDescent="0.2">
      <c r="A381" s="26" t="s">
        <v>443</v>
      </c>
      <c r="B381" s="27" t="s">
        <v>129</v>
      </c>
    </row>
    <row r="382" spans="1:2" ht="17" x14ac:dyDescent="0.2">
      <c r="A382" s="26" t="s">
        <v>444</v>
      </c>
      <c r="B382" s="27" t="s">
        <v>129</v>
      </c>
    </row>
    <row r="383" spans="1:2" ht="17" x14ac:dyDescent="0.2">
      <c r="A383" s="26" t="s">
        <v>445</v>
      </c>
      <c r="B383" s="27" t="s">
        <v>129</v>
      </c>
    </row>
    <row r="384" spans="1:2" ht="17" x14ac:dyDescent="0.2">
      <c r="A384" s="26" t="s">
        <v>446</v>
      </c>
      <c r="B384" s="27" t="s">
        <v>129</v>
      </c>
    </row>
    <row r="385" spans="1:2" ht="17" x14ac:dyDescent="0.2">
      <c r="A385" s="26" t="s">
        <v>447</v>
      </c>
      <c r="B385" s="27" t="s">
        <v>129</v>
      </c>
    </row>
    <row r="386" spans="1:2" ht="17" x14ac:dyDescent="0.2">
      <c r="A386" s="26" t="s">
        <v>448</v>
      </c>
      <c r="B386" s="27" t="s">
        <v>129</v>
      </c>
    </row>
    <row r="387" spans="1:2" ht="17" x14ac:dyDescent="0.2">
      <c r="A387" s="26" t="s">
        <v>449</v>
      </c>
      <c r="B387" s="27" t="s">
        <v>129</v>
      </c>
    </row>
    <row r="388" spans="1:2" ht="17" x14ac:dyDescent="0.2">
      <c r="A388" s="26" t="s">
        <v>450</v>
      </c>
      <c r="B388" s="27" t="s">
        <v>129</v>
      </c>
    </row>
    <row r="389" spans="1:2" s="28" customFormat="1" x14ac:dyDescent="0.2">
      <c r="A389" s="28" t="s">
        <v>451</v>
      </c>
      <c r="B389" s="28" t="s">
        <v>36</v>
      </c>
    </row>
    <row r="390" spans="1:2" s="28" customFormat="1" x14ac:dyDescent="0.2">
      <c r="A390" s="28" t="s">
        <v>452</v>
      </c>
      <c r="B390" s="28" t="s">
        <v>18</v>
      </c>
    </row>
    <row r="391" spans="1:2" ht="17" x14ac:dyDescent="0.2">
      <c r="A391" s="33" t="s">
        <v>469</v>
      </c>
      <c r="B391" s="38" t="s">
        <v>471</v>
      </c>
    </row>
    <row r="392" spans="1:2" ht="17" x14ac:dyDescent="0.2">
      <c r="A392" s="33" t="s">
        <v>470</v>
      </c>
      <c r="B392" s="38" t="s">
        <v>471</v>
      </c>
    </row>
    <row r="393" spans="1:2" ht="17" x14ac:dyDescent="0.2">
      <c r="A393" s="14" t="s">
        <v>475</v>
      </c>
      <c r="B393" s="38" t="s">
        <v>471</v>
      </c>
    </row>
    <row r="394" spans="1:2" ht="17" x14ac:dyDescent="0.2">
      <c r="A394" s="14" t="s">
        <v>476</v>
      </c>
      <c r="B394" s="38" t="s">
        <v>471</v>
      </c>
    </row>
    <row r="395" spans="1:2" ht="17" x14ac:dyDescent="0.2">
      <c r="A395" s="14" t="s">
        <v>477</v>
      </c>
      <c r="B395" s="38" t="s">
        <v>471</v>
      </c>
    </row>
    <row r="396" spans="1:2" ht="17" x14ac:dyDescent="0.2">
      <c r="A396" s="14" t="s">
        <v>478</v>
      </c>
      <c r="B396" s="38" t="s">
        <v>471</v>
      </c>
    </row>
    <row r="397" spans="1:2" ht="17" x14ac:dyDescent="0.2">
      <c r="A397" s="14" t="s">
        <v>479</v>
      </c>
      <c r="B397" s="38" t="s">
        <v>471</v>
      </c>
    </row>
    <row r="398" spans="1:2" ht="17" x14ac:dyDescent="0.2">
      <c r="A398" s="14" t="s">
        <v>480</v>
      </c>
      <c r="B398" s="38" t="s">
        <v>471</v>
      </c>
    </row>
    <row r="399" spans="1:2" ht="17" x14ac:dyDescent="0.2">
      <c r="A399" s="33" t="s">
        <v>481</v>
      </c>
      <c r="B399" s="38" t="s">
        <v>471</v>
      </c>
    </row>
    <row r="400" spans="1:2" ht="17" x14ac:dyDescent="0.2">
      <c r="A400" s="33" t="s">
        <v>482</v>
      </c>
      <c r="B400" s="38" t="s">
        <v>471</v>
      </c>
    </row>
    <row r="401" spans="1:2" ht="34" x14ac:dyDescent="0.2">
      <c r="A401" s="21" t="s">
        <v>559</v>
      </c>
      <c r="B401" s="38" t="s">
        <v>471</v>
      </c>
    </row>
    <row r="402" spans="1:2" ht="17" x14ac:dyDescent="0.2">
      <c r="A402" s="37" t="s">
        <v>484</v>
      </c>
      <c r="B402" s="38" t="s">
        <v>471</v>
      </c>
    </row>
    <row r="403" spans="1:2" ht="17" x14ac:dyDescent="0.2">
      <c r="A403" s="37" t="s">
        <v>485</v>
      </c>
      <c r="B403" s="38" t="s">
        <v>471</v>
      </c>
    </row>
    <row r="404" spans="1:2" ht="17" x14ac:dyDescent="0.2">
      <c r="A404" s="37" t="s">
        <v>486</v>
      </c>
      <c r="B404" s="38" t="s">
        <v>471</v>
      </c>
    </row>
    <row r="405" spans="1:2" ht="17" x14ac:dyDescent="0.2">
      <c r="A405" s="37" t="s">
        <v>487</v>
      </c>
      <c r="B405" s="38" t="s">
        <v>471</v>
      </c>
    </row>
    <row r="406" spans="1:2" ht="17" x14ac:dyDescent="0.2">
      <c r="A406" s="37" t="s">
        <v>488</v>
      </c>
      <c r="B406" s="38" t="s">
        <v>471</v>
      </c>
    </row>
    <row r="407" spans="1:2" ht="17" x14ac:dyDescent="0.2">
      <c r="A407" s="37" t="s">
        <v>489</v>
      </c>
      <c r="B407" s="38" t="s">
        <v>471</v>
      </c>
    </row>
    <row r="408" spans="1:2" ht="17" x14ac:dyDescent="0.2">
      <c r="A408" s="37" t="s">
        <v>490</v>
      </c>
      <c r="B408" s="38" t="s">
        <v>471</v>
      </c>
    </row>
    <row r="409" spans="1:2" ht="17" x14ac:dyDescent="0.2">
      <c r="A409" s="37" t="s">
        <v>491</v>
      </c>
      <c r="B409" s="38" t="s">
        <v>471</v>
      </c>
    </row>
    <row r="410" spans="1:2" ht="17" x14ac:dyDescent="0.2">
      <c r="A410" s="37" t="s">
        <v>492</v>
      </c>
      <c r="B410" s="38" t="s">
        <v>471</v>
      </c>
    </row>
    <row r="411" spans="1:2" ht="17" x14ac:dyDescent="0.2">
      <c r="A411" s="37" t="s">
        <v>493</v>
      </c>
      <c r="B411" s="38" t="s">
        <v>471</v>
      </c>
    </row>
    <row r="412" spans="1:2" ht="17" x14ac:dyDescent="0.2">
      <c r="A412" s="37" t="s">
        <v>494</v>
      </c>
      <c r="B412" s="38" t="s">
        <v>471</v>
      </c>
    </row>
    <row r="413" spans="1:2" ht="17" x14ac:dyDescent="0.2">
      <c r="A413" s="37" t="s">
        <v>495</v>
      </c>
      <c r="B413" s="38" t="s">
        <v>471</v>
      </c>
    </row>
    <row r="414" spans="1:2" ht="17" x14ac:dyDescent="0.2">
      <c r="A414" s="37" t="s">
        <v>496</v>
      </c>
      <c r="B414" s="38" t="s">
        <v>471</v>
      </c>
    </row>
    <row r="415" spans="1:2" ht="17" x14ac:dyDescent="0.2">
      <c r="A415" s="37" t="s">
        <v>497</v>
      </c>
      <c r="B415" s="38" t="s">
        <v>471</v>
      </c>
    </row>
    <row r="416" spans="1:2" ht="17" x14ac:dyDescent="0.2">
      <c r="A416" s="37" t="s">
        <v>498</v>
      </c>
      <c r="B416" s="38" t="s">
        <v>471</v>
      </c>
    </row>
    <row r="417" spans="1:2" ht="17" x14ac:dyDescent="0.2">
      <c r="A417" s="37" t="s">
        <v>499</v>
      </c>
      <c r="B417" s="38" t="s">
        <v>471</v>
      </c>
    </row>
    <row r="418" spans="1:2" ht="17" x14ac:dyDescent="0.2">
      <c r="A418" s="37" t="s">
        <v>500</v>
      </c>
      <c r="B418" s="38" t="s">
        <v>471</v>
      </c>
    </row>
    <row r="419" spans="1:2" ht="17" x14ac:dyDescent="0.2">
      <c r="A419" s="37" t="s">
        <v>501</v>
      </c>
      <c r="B419" s="38" t="s">
        <v>471</v>
      </c>
    </row>
    <row r="420" spans="1:2" ht="17" x14ac:dyDescent="0.2">
      <c r="A420" s="37" t="s">
        <v>502</v>
      </c>
      <c r="B420" s="38" t="s">
        <v>471</v>
      </c>
    </row>
    <row r="421" spans="1:2" ht="17" x14ac:dyDescent="0.2">
      <c r="A421" s="37" t="s">
        <v>503</v>
      </c>
      <c r="B421" s="38" t="s">
        <v>471</v>
      </c>
    </row>
    <row r="422" spans="1:2" ht="17" x14ac:dyDescent="0.2">
      <c r="A422" s="37" t="s">
        <v>504</v>
      </c>
      <c r="B422" s="38" t="s">
        <v>471</v>
      </c>
    </row>
    <row r="423" spans="1:2" ht="17" x14ac:dyDescent="0.2">
      <c r="A423" s="37" t="s">
        <v>505</v>
      </c>
      <c r="B423" s="38" t="s">
        <v>471</v>
      </c>
    </row>
    <row r="424" spans="1:2" ht="17" x14ac:dyDescent="0.2">
      <c r="A424" s="37" t="s">
        <v>506</v>
      </c>
      <c r="B424" s="38" t="s">
        <v>471</v>
      </c>
    </row>
    <row r="425" spans="1:2" ht="17" x14ac:dyDescent="0.2">
      <c r="A425" s="37" t="s">
        <v>507</v>
      </c>
      <c r="B425" s="38" t="s">
        <v>471</v>
      </c>
    </row>
    <row r="426" spans="1:2" ht="17" x14ac:dyDescent="0.2">
      <c r="A426" s="37" t="s">
        <v>508</v>
      </c>
      <c r="B426" s="38" t="s">
        <v>471</v>
      </c>
    </row>
    <row r="427" spans="1:2" ht="17" x14ac:dyDescent="0.2">
      <c r="A427" s="37" t="s">
        <v>509</v>
      </c>
      <c r="B427" s="38" t="s">
        <v>471</v>
      </c>
    </row>
    <row r="428" spans="1:2" ht="17" x14ac:dyDescent="0.2">
      <c r="A428" s="37" t="s">
        <v>510</v>
      </c>
      <c r="B428" s="38" t="s">
        <v>471</v>
      </c>
    </row>
    <row r="429" spans="1:2" ht="17" x14ac:dyDescent="0.2">
      <c r="A429" s="37" t="s">
        <v>511</v>
      </c>
      <c r="B429" s="38" t="s">
        <v>471</v>
      </c>
    </row>
    <row r="430" spans="1:2" ht="17" x14ac:dyDescent="0.2">
      <c r="A430" s="37" t="s">
        <v>512</v>
      </c>
      <c r="B430" s="38" t="s">
        <v>471</v>
      </c>
    </row>
    <row r="431" spans="1:2" ht="17" x14ac:dyDescent="0.2">
      <c r="A431" s="37" t="s">
        <v>513</v>
      </c>
      <c r="B431" s="38" t="s">
        <v>471</v>
      </c>
    </row>
    <row r="432" spans="1:2" ht="17" x14ac:dyDescent="0.2">
      <c r="A432" s="37" t="s">
        <v>514</v>
      </c>
      <c r="B432" s="38" t="s">
        <v>471</v>
      </c>
    </row>
    <row r="433" spans="1:2" ht="17" x14ac:dyDescent="0.2">
      <c r="A433" s="37" t="s">
        <v>515</v>
      </c>
      <c r="B433" s="38" t="s">
        <v>471</v>
      </c>
    </row>
    <row r="434" spans="1:2" ht="17" x14ac:dyDescent="0.2">
      <c r="A434" s="37" t="s">
        <v>516</v>
      </c>
      <c r="B434" s="38" t="s">
        <v>471</v>
      </c>
    </row>
    <row r="435" spans="1:2" ht="17" x14ac:dyDescent="0.2">
      <c r="A435" s="37" t="s">
        <v>517</v>
      </c>
      <c r="B435" s="38" t="s">
        <v>471</v>
      </c>
    </row>
    <row r="436" spans="1:2" ht="17" x14ac:dyDescent="0.2">
      <c r="A436" s="37" t="s">
        <v>518</v>
      </c>
      <c r="B436" s="38" t="s">
        <v>471</v>
      </c>
    </row>
    <row r="437" spans="1:2" ht="17" x14ac:dyDescent="0.2">
      <c r="A437" s="37" t="s">
        <v>519</v>
      </c>
      <c r="B437" s="38" t="s">
        <v>471</v>
      </c>
    </row>
    <row r="438" spans="1:2" ht="17" x14ac:dyDescent="0.2">
      <c r="A438" s="37" t="s">
        <v>520</v>
      </c>
      <c r="B438" s="38" t="s">
        <v>471</v>
      </c>
    </row>
    <row r="439" spans="1:2" ht="17" x14ac:dyDescent="0.2">
      <c r="A439" s="37" t="s">
        <v>521</v>
      </c>
      <c r="B439" s="38" t="s">
        <v>471</v>
      </c>
    </row>
    <row r="440" spans="1:2" ht="17" x14ac:dyDescent="0.2">
      <c r="A440" s="37" t="s">
        <v>522</v>
      </c>
      <c r="B440" s="38" t="s">
        <v>471</v>
      </c>
    </row>
    <row r="441" spans="1:2" ht="17" x14ac:dyDescent="0.2">
      <c r="A441" s="37" t="s">
        <v>523</v>
      </c>
      <c r="B441" s="38" t="s">
        <v>471</v>
      </c>
    </row>
    <row r="442" spans="1:2" ht="17" x14ac:dyDescent="0.2">
      <c r="A442" s="37" t="s">
        <v>524</v>
      </c>
      <c r="B442" s="38" t="s">
        <v>471</v>
      </c>
    </row>
    <row r="443" spans="1:2" ht="17" x14ac:dyDescent="0.2">
      <c r="A443" s="37" t="s">
        <v>525</v>
      </c>
      <c r="B443" s="38" t="s">
        <v>471</v>
      </c>
    </row>
    <row r="444" spans="1:2" ht="17" x14ac:dyDescent="0.2">
      <c r="A444" s="37" t="s">
        <v>526</v>
      </c>
      <c r="B444" s="38" t="s">
        <v>471</v>
      </c>
    </row>
    <row r="445" spans="1:2" ht="17" x14ac:dyDescent="0.2">
      <c r="A445" s="37" t="s">
        <v>527</v>
      </c>
      <c r="B445" s="38" t="s">
        <v>471</v>
      </c>
    </row>
    <row r="446" spans="1:2" ht="17" x14ac:dyDescent="0.2">
      <c r="A446" s="37" t="s">
        <v>528</v>
      </c>
      <c r="B446" s="38" t="s">
        <v>471</v>
      </c>
    </row>
    <row r="447" spans="1:2" ht="17" x14ac:dyDescent="0.2">
      <c r="A447" s="37" t="s">
        <v>529</v>
      </c>
      <c r="B447" s="38" t="s">
        <v>471</v>
      </c>
    </row>
    <row r="448" spans="1:2" ht="17" x14ac:dyDescent="0.2">
      <c r="A448" s="37" t="s">
        <v>530</v>
      </c>
      <c r="B448" s="38" t="s">
        <v>471</v>
      </c>
    </row>
    <row r="449" spans="1:2" ht="17" x14ac:dyDescent="0.2">
      <c r="A449" s="37" t="s">
        <v>531</v>
      </c>
      <c r="B449" s="38" t="s">
        <v>471</v>
      </c>
    </row>
    <row r="450" spans="1:2" ht="17" x14ac:dyDescent="0.2">
      <c r="A450" s="37" t="s">
        <v>532</v>
      </c>
      <c r="B450" s="38" t="s">
        <v>471</v>
      </c>
    </row>
    <row r="451" spans="1:2" ht="17" x14ac:dyDescent="0.2">
      <c r="A451" s="37" t="s">
        <v>533</v>
      </c>
      <c r="B451" s="38" t="s">
        <v>471</v>
      </c>
    </row>
    <row r="452" spans="1:2" ht="17" x14ac:dyDescent="0.2">
      <c r="A452" s="37" t="s">
        <v>534</v>
      </c>
      <c r="B452" s="38" t="s">
        <v>471</v>
      </c>
    </row>
    <row r="453" spans="1:2" ht="34" x14ac:dyDescent="0.2">
      <c r="A453" s="33" t="s">
        <v>559</v>
      </c>
      <c r="B453" s="38" t="s">
        <v>471</v>
      </c>
    </row>
    <row r="454" spans="1:2" ht="17" x14ac:dyDescent="0.2">
      <c r="A454" s="33" t="s">
        <v>473</v>
      </c>
      <c r="B454" s="38" t="s">
        <v>471</v>
      </c>
    </row>
    <row r="455" spans="1:2" ht="17" x14ac:dyDescent="0.2">
      <c r="A455" s="33" t="s">
        <v>547</v>
      </c>
      <c r="B455" s="38" t="s">
        <v>471</v>
      </c>
    </row>
    <row r="456" spans="1:2" ht="34" x14ac:dyDescent="0.2">
      <c r="A456" s="33" t="s">
        <v>572</v>
      </c>
      <c r="B456" s="38" t="s">
        <v>471</v>
      </c>
    </row>
    <row r="457" spans="1:2" ht="17" x14ac:dyDescent="0.2">
      <c r="A457" s="33" t="s">
        <v>535</v>
      </c>
      <c r="B457" s="33" t="s">
        <v>536</v>
      </c>
    </row>
    <row r="458" spans="1:2" ht="17" x14ac:dyDescent="0.2">
      <c r="A458" s="39" t="s">
        <v>539</v>
      </c>
      <c r="B458" s="38" t="s">
        <v>471</v>
      </c>
    </row>
    <row r="459" spans="1:2" ht="17" x14ac:dyDescent="0.2">
      <c r="A459" s="39" t="s">
        <v>540</v>
      </c>
      <c r="B459" s="38" t="s">
        <v>471</v>
      </c>
    </row>
    <row r="460" spans="1:2" ht="17" x14ac:dyDescent="0.2">
      <c r="A460" s="33" t="s">
        <v>543</v>
      </c>
      <c r="B460" s="33" t="s">
        <v>545</v>
      </c>
    </row>
    <row r="461" spans="1:2" ht="17" x14ac:dyDescent="0.2">
      <c r="A461" s="33" t="s">
        <v>544</v>
      </c>
      <c r="B461" s="38" t="s">
        <v>471</v>
      </c>
    </row>
    <row r="462" spans="1:2" ht="17" x14ac:dyDescent="0.2">
      <c r="A462" s="1" t="s">
        <v>560</v>
      </c>
      <c r="B462" s="38" t="s">
        <v>471</v>
      </c>
    </row>
    <row r="463" spans="1:2" ht="17" x14ac:dyDescent="0.2">
      <c r="A463" s="1" t="s">
        <v>561</v>
      </c>
      <c r="B463" s="38" t="s">
        <v>471</v>
      </c>
    </row>
    <row r="464" spans="1:2" ht="17" x14ac:dyDescent="0.2">
      <c r="A464" s="1" t="s">
        <v>562</v>
      </c>
      <c r="B464" s="38" t="s">
        <v>471</v>
      </c>
    </row>
    <row r="465" spans="1:2" ht="17" x14ac:dyDescent="0.2">
      <c r="A465" s="1" t="s">
        <v>563</v>
      </c>
      <c r="B465" s="38" t="s">
        <v>471</v>
      </c>
    </row>
    <row r="466" spans="1:2" ht="34" x14ac:dyDescent="0.2">
      <c r="A466" s="1" t="s">
        <v>564</v>
      </c>
      <c r="B466" s="38" t="s">
        <v>471</v>
      </c>
    </row>
    <row r="467" spans="1:2" ht="34" x14ac:dyDescent="0.2">
      <c r="A467" s="1" t="s">
        <v>565</v>
      </c>
      <c r="B467" s="38" t="s">
        <v>471</v>
      </c>
    </row>
    <row r="468" spans="1:2" ht="17" x14ac:dyDescent="0.2">
      <c r="A468" s="1" t="s">
        <v>574</v>
      </c>
      <c r="B468" s="38" t="s">
        <v>471</v>
      </c>
    </row>
    <row r="469" spans="1:2" ht="17" x14ac:dyDescent="0.2">
      <c r="A469" s="1" t="s">
        <v>566</v>
      </c>
      <c r="B469" s="38" t="s">
        <v>471</v>
      </c>
    </row>
    <row r="470" spans="1:2" ht="17" x14ac:dyDescent="0.2">
      <c r="A470" s="1" t="s">
        <v>567</v>
      </c>
      <c r="B470" s="38" t="s">
        <v>471</v>
      </c>
    </row>
    <row r="471" spans="1:2" ht="34" x14ac:dyDescent="0.2">
      <c r="A471" s="33" t="s">
        <v>573</v>
      </c>
      <c r="B471" s="38" t="s">
        <v>471</v>
      </c>
    </row>
    <row r="490" spans="3:3" x14ac:dyDescent="0.2">
      <c r="C490" s="41"/>
    </row>
  </sheetData>
  <pageMargins left="0.75" right="0.75" top="1" bottom="1" header="0.5" footer="0.5"/>
  <pageSetup paperSize="9" orientation="portrait" horizontalDpi="4294967292" verticalDpi="4294967292"/>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
  <sheetViews>
    <sheetView workbookViewId="0">
      <selection activeCell="A2" sqref="A2:XFD27"/>
    </sheetView>
  </sheetViews>
  <sheetFormatPr baseColWidth="10" defaultRowHeight="16" x14ac:dyDescent="0.2"/>
  <cols>
    <col min="1" max="1" width="2.1640625" bestFit="1" customWidth="1"/>
    <col min="2" max="2" width="14" bestFit="1" customWidth="1"/>
    <col min="3" max="3" width="31.33203125" customWidth="1"/>
    <col min="4" max="4" width="32.1640625" customWidth="1"/>
  </cols>
  <sheetData>
    <row r="1" spans="1:4" x14ac:dyDescent="0.2">
      <c r="A1" t="s">
        <v>119</v>
      </c>
      <c r="B1" t="s">
        <v>120</v>
      </c>
      <c r="C1" t="s">
        <v>121</v>
      </c>
      <c r="D1" t="s">
        <v>122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activeCell="O12" sqref="O12"/>
    </sheetView>
  </sheetViews>
  <sheetFormatPr baseColWidth="10" defaultRowHeight="16" x14ac:dyDescent="0.2"/>
  <cols>
    <col min="1" max="1" width="16.33203125" style="39" customWidth="1"/>
    <col min="2" max="2" width="13" style="1" customWidth="1"/>
    <col min="3" max="5" width="11" style="4" bestFit="1" customWidth="1"/>
    <col min="6" max="6" width="11.1640625" style="4" bestFit="1" customWidth="1"/>
    <col min="7" max="7" width="7.5" customWidth="1"/>
    <col min="8" max="9" width="11" bestFit="1" customWidth="1"/>
    <col min="10" max="11" width="11.1640625" style="6" bestFit="1" customWidth="1"/>
    <col min="12" max="12" width="9" style="5" customWidth="1"/>
    <col min="13" max="13" width="11.5" style="1" bestFit="1" customWidth="1"/>
    <col min="14" max="14" width="10.5" style="1" customWidth="1"/>
    <col min="15" max="15" width="9.33203125" style="1" customWidth="1"/>
    <col min="16" max="17" width="10.83203125" style="6"/>
  </cols>
  <sheetData>
    <row r="1" spans="1:17" s="2" customFormat="1" ht="48" x14ac:dyDescent="0.2">
      <c r="A1" s="2" t="s">
        <v>0</v>
      </c>
      <c r="B1" s="2" t="s">
        <v>1</v>
      </c>
      <c r="C1" s="9" t="s">
        <v>7</v>
      </c>
      <c r="D1" s="9" t="s">
        <v>8</v>
      </c>
      <c r="E1" s="3" t="s">
        <v>9</v>
      </c>
      <c r="F1" s="3" t="s">
        <v>10</v>
      </c>
      <c r="G1" s="10" t="s">
        <v>11</v>
      </c>
      <c r="H1" s="3" t="s">
        <v>12</v>
      </c>
      <c r="I1" s="2" t="s">
        <v>2</v>
      </c>
      <c r="J1" s="2" t="s">
        <v>624</v>
      </c>
      <c r="K1" s="2" t="s">
        <v>625</v>
      </c>
      <c r="L1" s="2" t="s">
        <v>626</v>
      </c>
      <c r="M1" s="24" t="s">
        <v>627</v>
      </c>
      <c r="N1" s="24" t="s">
        <v>628</v>
      </c>
      <c r="O1" s="2" t="s">
        <v>3</v>
      </c>
      <c r="P1" s="2" t="s">
        <v>653</v>
      </c>
      <c r="Q1" s="2" t="s">
        <v>4</v>
      </c>
    </row>
    <row r="2" spans="1:17" ht="17" x14ac:dyDescent="0.2">
      <c r="A2" s="63">
        <v>43525</v>
      </c>
      <c r="B2" s="1">
        <v>1</v>
      </c>
      <c r="C2" s="64">
        <v>0.83484953703703713</v>
      </c>
      <c r="D2" s="64">
        <v>0.28094907407407405</v>
      </c>
      <c r="E2" s="1">
        <f t="shared" ref="E2:E16" si="0">24-((HOUR(C2)+MINUTE(C2)/60)-(HOUR(D2)+MINUTE(D2)/60))</f>
        <v>10.7</v>
      </c>
      <c r="F2" s="1">
        <f t="shared" ref="F2:F16" si="1">B2*E2</f>
        <v>10.7</v>
      </c>
      <c r="G2" s="5">
        <f t="shared" ref="G2:G16" si="2">IF(P2="LAST",TIME(V2,W2,0),C2)</f>
        <v>0.83484953703703713</v>
      </c>
      <c r="H2" s="5">
        <f t="shared" ref="H2:H16" si="3">IF(P2="BEGIN",TIME(S2,T2,0),D2)</f>
        <v>0.28094907407407405</v>
      </c>
      <c r="I2" s="21" t="s">
        <v>549</v>
      </c>
      <c r="J2" s="58">
        <v>0</v>
      </c>
      <c r="K2" s="58">
        <f t="shared" ref="K2:K16" si="4">F2-J2</f>
        <v>10.7</v>
      </c>
      <c r="L2" s="58">
        <f t="shared" ref="L2:L16" si="5">K2/E2</f>
        <v>1</v>
      </c>
      <c r="M2" s="51">
        <f>0.61*(F2-J2)</f>
        <v>6.5269999999999992</v>
      </c>
      <c r="N2" s="51">
        <f>0.39*(F2-J2)</f>
        <v>4.173</v>
      </c>
      <c r="O2" t="s">
        <v>689</v>
      </c>
      <c r="P2"/>
      <c r="Q2"/>
    </row>
    <row r="3" spans="1:17" ht="17" x14ac:dyDescent="0.2">
      <c r="A3" s="63">
        <v>43526</v>
      </c>
      <c r="B3" s="1">
        <v>1</v>
      </c>
      <c r="C3" s="64">
        <v>0.83527777777777779</v>
      </c>
      <c r="D3" s="64">
        <v>0.28024305555555556</v>
      </c>
      <c r="E3" s="1">
        <f t="shared" si="0"/>
        <v>10.683333333333332</v>
      </c>
      <c r="F3" s="1">
        <f t="shared" si="1"/>
        <v>10.683333333333332</v>
      </c>
      <c r="G3" s="5">
        <f t="shared" si="2"/>
        <v>0.83527777777777779</v>
      </c>
      <c r="H3" s="5">
        <f t="shared" si="3"/>
        <v>0.28024305555555556</v>
      </c>
      <c r="I3" s="21" t="s">
        <v>549</v>
      </c>
      <c r="J3" s="58">
        <v>0</v>
      </c>
      <c r="K3" s="58">
        <f t="shared" si="4"/>
        <v>10.683333333333332</v>
      </c>
      <c r="L3" s="58">
        <f t="shared" si="5"/>
        <v>1</v>
      </c>
      <c r="M3" s="51">
        <f t="shared" ref="M3:M16" si="6">0.61*(F3-J3)</f>
        <v>6.5168333333333326</v>
      </c>
      <c r="N3" s="51">
        <f t="shared" ref="N3:N16" si="7">0.39*(F3-J3)</f>
        <v>4.1664999999999992</v>
      </c>
      <c r="O3" t="s">
        <v>689</v>
      </c>
      <c r="P3"/>
      <c r="Q3"/>
    </row>
    <row r="4" spans="1:17" ht="17" x14ac:dyDescent="0.2">
      <c r="A4" s="63">
        <v>43527</v>
      </c>
      <c r="B4" s="1">
        <v>1</v>
      </c>
      <c r="C4" s="64">
        <v>0.83570601851851845</v>
      </c>
      <c r="D4" s="64">
        <v>0.2795138888888889</v>
      </c>
      <c r="E4" s="1">
        <f t="shared" si="0"/>
        <v>10.649999999999999</v>
      </c>
      <c r="F4" s="1">
        <f t="shared" si="1"/>
        <v>10.649999999999999</v>
      </c>
      <c r="G4" s="5">
        <f t="shared" si="2"/>
        <v>0.83570601851851845</v>
      </c>
      <c r="H4" s="5">
        <f t="shared" si="3"/>
        <v>0.2795138888888889</v>
      </c>
      <c r="I4" s="21" t="s">
        <v>549</v>
      </c>
      <c r="J4" s="58">
        <v>0</v>
      </c>
      <c r="K4" s="58">
        <f t="shared" si="4"/>
        <v>10.649999999999999</v>
      </c>
      <c r="L4" s="58">
        <f t="shared" si="5"/>
        <v>1</v>
      </c>
      <c r="M4" s="51">
        <f t="shared" si="6"/>
        <v>6.4964999999999993</v>
      </c>
      <c r="N4" s="51">
        <f t="shared" si="7"/>
        <v>4.1534999999999993</v>
      </c>
      <c r="O4" t="s">
        <v>689</v>
      </c>
      <c r="P4"/>
      <c r="Q4"/>
    </row>
    <row r="5" spans="1:17" ht="17" x14ac:dyDescent="0.2">
      <c r="A5" s="63">
        <v>43528</v>
      </c>
      <c r="B5" s="1">
        <v>1</v>
      </c>
      <c r="C5" s="64">
        <v>0.83612268518518518</v>
      </c>
      <c r="D5" s="64">
        <v>0.27878472222222223</v>
      </c>
      <c r="E5" s="1">
        <f t="shared" si="0"/>
        <v>10.616666666666667</v>
      </c>
      <c r="F5" s="1">
        <f t="shared" si="1"/>
        <v>10.616666666666667</v>
      </c>
      <c r="G5" s="5">
        <f t="shared" si="2"/>
        <v>0.83612268518518518</v>
      </c>
      <c r="H5" s="5">
        <f t="shared" si="3"/>
        <v>0.27878472222222223</v>
      </c>
      <c r="I5" s="21" t="s">
        <v>549</v>
      </c>
      <c r="J5" s="58">
        <v>0</v>
      </c>
      <c r="K5" s="58">
        <f t="shared" si="4"/>
        <v>10.616666666666667</v>
      </c>
      <c r="L5" s="58">
        <f t="shared" si="5"/>
        <v>1</v>
      </c>
      <c r="M5" s="51">
        <f t="shared" si="6"/>
        <v>6.4761666666666668</v>
      </c>
      <c r="N5" s="51">
        <f t="shared" si="7"/>
        <v>4.1405000000000003</v>
      </c>
      <c r="O5" t="s">
        <v>689</v>
      </c>
      <c r="P5"/>
      <c r="Q5"/>
    </row>
    <row r="6" spans="1:17" ht="17" x14ac:dyDescent="0.2">
      <c r="A6" s="63">
        <v>43529</v>
      </c>
      <c r="B6" s="1">
        <v>1</v>
      </c>
      <c r="C6" s="64">
        <v>0.83655092592592595</v>
      </c>
      <c r="D6" s="64">
        <v>0.27804398148148146</v>
      </c>
      <c r="E6" s="1">
        <f t="shared" si="0"/>
        <v>10.600000000000001</v>
      </c>
      <c r="F6" s="1">
        <f t="shared" si="1"/>
        <v>10.600000000000001</v>
      </c>
      <c r="G6" s="5">
        <f t="shared" si="2"/>
        <v>0.83655092592592595</v>
      </c>
      <c r="H6" s="5">
        <f t="shared" si="3"/>
        <v>0.27804398148148146</v>
      </c>
      <c r="I6" s="21" t="s">
        <v>549</v>
      </c>
      <c r="J6" s="58">
        <v>0</v>
      </c>
      <c r="K6" s="58">
        <f t="shared" si="4"/>
        <v>10.600000000000001</v>
      </c>
      <c r="L6" s="58">
        <f t="shared" si="5"/>
        <v>1</v>
      </c>
      <c r="M6" s="51">
        <f t="shared" si="6"/>
        <v>6.4660000000000011</v>
      </c>
      <c r="N6" s="51">
        <f t="shared" si="7"/>
        <v>4.1340000000000003</v>
      </c>
      <c r="O6" t="s">
        <v>689</v>
      </c>
      <c r="P6"/>
      <c r="Q6"/>
    </row>
    <row r="7" spans="1:17" ht="17" x14ac:dyDescent="0.2">
      <c r="A7" s="63">
        <v>43540</v>
      </c>
      <c r="B7" s="1">
        <v>1</v>
      </c>
      <c r="C7" s="64">
        <v>0.84112268518518529</v>
      </c>
      <c r="D7" s="64">
        <v>0.26946759259259262</v>
      </c>
      <c r="E7" s="1">
        <f t="shared" si="0"/>
        <v>10.283333333333333</v>
      </c>
      <c r="F7" s="1">
        <f t="shared" si="1"/>
        <v>10.283333333333333</v>
      </c>
      <c r="G7" s="5">
        <f t="shared" si="2"/>
        <v>0.84112268518518529</v>
      </c>
      <c r="H7" s="5">
        <f t="shared" si="3"/>
        <v>0.26946759259259262</v>
      </c>
      <c r="I7" s="21" t="s">
        <v>548</v>
      </c>
      <c r="J7" s="58">
        <v>0</v>
      </c>
      <c r="K7" s="58">
        <f t="shared" si="4"/>
        <v>10.283333333333333</v>
      </c>
      <c r="L7" s="58">
        <f t="shared" si="5"/>
        <v>1</v>
      </c>
      <c r="M7" s="51">
        <f t="shared" si="6"/>
        <v>6.2728333333333328</v>
      </c>
      <c r="N7" s="51">
        <f t="shared" si="7"/>
        <v>4.0105000000000004</v>
      </c>
      <c r="O7" t="s">
        <v>690</v>
      </c>
      <c r="P7"/>
      <c r="Q7"/>
    </row>
    <row r="8" spans="1:17" ht="17" x14ac:dyDescent="0.2">
      <c r="A8" s="63">
        <v>43541</v>
      </c>
      <c r="B8" s="1">
        <v>1</v>
      </c>
      <c r="C8" s="64">
        <v>0.8415393518518518</v>
      </c>
      <c r="D8" s="64">
        <v>0.26864583333333331</v>
      </c>
      <c r="E8" s="1">
        <f t="shared" si="0"/>
        <v>10.25</v>
      </c>
      <c r="F8" s="1">
        <f t="shared" si="1"/>
        <v>10.25</v>
      </c>
      <c r="G8" s="5">
        <f t="shared" si="2"/>
        <v>0.8415393518518518</v>
      </c>
      <c r="H8" s="5">
        <f t="shared" si="3"/>
        <v>0.26864583333333331</v>
      </c>
      <c r="I8" s="21" t="s">
        <v>548</v>
      </c>
      <c r="J8" s="58">
        <v>0</v>
      </c>
      <c r="K8" s="58">
        <f t="shared" si="4"/>
        <v>10.25</v>
      </c>
      <c r="L8" s="58">
        <f t="shared" si="5"/>
        <v>1</v>
      </c>
      <c r="M8" s="51">
        <f t="shared" si="6"/>
        <v>6.2524999999999995</v>
      </c>
      <c r="N8" s="51">
        <f t="shared" si="7"/>
        <v>3.9975000000000001</v>
      </c>
      <c r="O8" t="s">
        <v>690</v>
      </c>
      <c r="P8"/>
      <c r="Q8"/>
    </row>
    <row r="9" spans="1:17" ht="17" x14ac:dyDescent="0.2">
      <c r="A9" s="63">
        <v>43542</v>
      </c>
      <c r="B9" s="1">
        <v>1</v>
      </c>
      <c r="C9" s="64">
        <v>0.84195601851851853</v>
      </c>
      <c r="D9" s="64">
        <v>0.26783564814814814</v>
      </c>
      <c r="E9" s="1">
        <f t="shared" si="0"/>
        <v>10.216666666666669</v>
      </c>
      <c r="F9" s="1">
        <f t="shared" si="1"/>
        <v>10.216666666666669</v>
      </c>
      <c r="G9" s="5">
        <f t="shared" si="2"/>
        <v>0.84195601851851853</v>
      </c>
      <c r="H9" s="5">
        <f t="shared" si="3"/>
        <v>0.26783564814814814</v>
      </c>
      <c r="I9" s="21" t="s">
        <v>548</v>
      </c>
      <c r="J9" s="58">
        <v>0</v>
      </c>
      <c r="K9" s="58">
        <f t="shared" si="4"/>
        <v>10.216666666666669</v>
      </c>
      <c r="L9" s="58">
        <f t="shared" si="5"/>
        <v>1</v>
      </c>
      <c r="M9" s="51">
        <f t="shared" si="6"/>
        <v>6.232166666666668</v>
      </c>
      <c r="N9" s="51">
        <f t="shared" si="7"/>
        <v>3.984500000000001</v>
      </c>
      <c r="O9" t="s">
        <v>690</v>
      </c>
      <c r="P9"/>
      <c r="Q9"/>
    </row>
    <row r="10" spans="1:17" ht="17" x14ac:dyDescent="0.2">
      <c r="A10" s="63">
        <v>43543</v>
      </c>
      <c r="B10" s="1">
        <v>1</v>
      </c>
      <c r="C10" s="64">
        <v>0.84237268518518515</v>
      </c>
      <c r="D10" s="64">
        <v>0.26701388888888888</v>
      </c>
      <c r="E10" s="1">
        <f t="shared" si="0"/>
        <v>10.183333333333335</v>
      </c>
      <c r="F10" s="1">
        <f t="shared" si="1"/>
        <v>10.183333333333335</v>
      </c>
      <c r="G10" s="5">
        <f t="shared" si="2"/>
        <v>0.84237268518518515</v>
      </c>
      <c r="H10" s="5">
        <f t="shared" si="3"/>
        <v>0.26701388888888888</v>
      </c>
      <c r="I10" s="21" t="s">
        <v>548</v>
      </c>
      <c r="J10" s="58">
        <v>0</v>
      </c>
      <c r="K10" s="58">
        <f t="shared" si="4"/>
        <v>10.183333333333335</v>
      </c>
      <c r="L10" s="58">
        <f t="shared" si="5"/>
        <v>1</v>
      </c>
      <c r="M10" s="51">
        <f t="shared" si="6"/>
        <v>6.2118333333333347</v>
      </c>
      <c r="N10" s="51">
        <f t="shared" si="7"/>
        <v>3.9715000000000011</v>
      </c>
      <c r="O10" t="s">
        <v>690</v>
      </c>
      <c r="P10"/>
      <c r="Q10"/>
    </row>
    <row r="11" spans="1:17" ht="17" x14ac:dyDescent="0.2">
      <c r="A11" s="63">
        <v>43544</v>
      </c>
      <c r="B11" s="1">
        <v>1</v>
      </c>
      <c r="C11" s="64">
        <v>0.84277777777777774</v>
      </c>
      <c r="D11" s="64">
        <v>0.26618055555555559</v>
      </c>
      <c r="E11" s="1">
        <f t="shared" si="0"/>
        <v>10.166666666666668</v>
      </c>
      <c r="F11" s="1">
        <f t="shared" si="1"/>
        <v>10.166666666666668</v>
      </c>
      <c r="G11" s="5">
        <f t="shared" si="2"/>
        <v>0.84277777777777774</v>
      </c>
      <c r="H11" s="5">
        <f t="shared" si="3"/>
        <v>0.26618055555555559</v>
      </c>
      <c r="I11" s="21" t="s">
        <v>548</v>
      </c>
      <c r="J11" s="58">
        <v>0</v>
      </c>
      <c r="K11" s="58">
        <f t="shared" si="4"/>
        <v>10.166666666666668</v>
      </c>
      <c r="L11" s="58">
        <f t="shared" si="5"/>
        <v>1</v>
      </c>
      <c r="M11" s="51">
        <f t="shared" si="6"/>
        <v>6.2016666666666671</v>
      </c>
      <c r="N11" s="51">
        <f t="shared" si="7"/>
        <v>3.9650000000000007</v>
      </c>
      <c r="O11" t="s">
        <v>690</v>
      </c>
      <c r="P11"/>
      <c r="Q11"/>
    </row>
    <row r="12" spans="1:17" ht="17" x14ac:dyDescent="0.2">
      <c r="A12" s="63">
        <v>43545</v>
      </c>
      <c r="B12" s="1">
        <v>1</v>
      </c>
      <c r="C12" s="64">
        <v>0.84319444444444447</v>
      </c>
      <c r="D12" s="64">
        <v>0.26534722222222223</v>
      </c>
      <c r="E12" s="1">
        <f t="shared" si="0"/>
        <v>10.133333333333333</v>
      </c>
      <c r="F12" s="1">
        <f t="shared" si="1"/>
        <v>10.133333333333333</v>
      </c>
      <c r="G12" s="5">
        <f t="shared" si="2"/>
        <v>0.84319444444444447</v>
      </c>
      <c r="H12" s="5">
        <f t="shared" si="3"/>
        <v>0.26534722222222223</v>
      </c>
      <c r="I12" s="21" t="s">
        <v>548</v>
      </c>
      <c r="J12" s="58">
        <v>0</v>
      </c>
      <c r="K12" s="58">
        <f t="shared" si="4"/>
        <v>10.133333333333333</v>
      </c>
      <c r="L12" s="58">
        <f t="shared" si="5"/>
        <v>1</v>
      </c>
      <c r="M12" s="51">
        <f t="shared" si="6"/>
        <v>6.1813333333333329</v>
      </c>
      <c r="N12" s="51">
        <f t="shared" si="7"/>
        <v>3.952</v>
      </c>
      <c r="O12" t="s">
        <v>690</v>
      </c>
      <c r="P12"/>
      <c r="Q12"/>
    </row>
    <row r="13" spans="1:17" ht="17" x14ac:dyDescent="0.2">
      <c r="A13" s="63">
        <v>43546</v>
      </c>
      <c r="B13" s="1">
        <v>1</v>
      </c>
      <c r="C13" s="64">
        <v>0.84361111111111109</v>
      </c>
      <c r="D13" s="64">
        <v>0.3964699074074074</v>
      </c>
      <c r="E13" s="1">
        <f t="shared" si="0"/>
        <v>13.266666666666666</v>
      </c>
      <c r="F13" s="1">
        <f t="shared" si="1"/>
        <v>13.266666666666666</v>
      </c>
      <c r="G13" s="5">
        <f t="shared" si="2"/>
        <v>0.84361111111111109</v>
      </c>
      <c r="H13" s="5">
        <f t="shared" si="3"/>
        <v>0.3964699074074074</v>
      </c>
      <c r="I13" s="21" t="s">
        <v>549</v>
      </c>
      <c r="J13" s="58">
        <v>0</v>
      </c>
      <c r="K13" s="58">
        <f t="shared" si="4"/>
        <v>13.266666666666666</v>
      </c>
      <c r="L13" s="58">
        <f t="shared" si="5"/>
        <v>1</v>
      </c>
      <c r="M13" s="51">
        <f t="shared" si="6"/>
        <v>8.0926666666666662</v>
      </c>
      <c r="N13" s="51">
        <f t="shared" si="7"/>
        <v>5.1739999999999995</v>
      </c>
      <c r="O13" t="s">
        <v>691</v>
      </c>
      <c r="P13"/>
      <c r="Q13"/>
    </row>
    <row r="14" spans="1:17" ht="17" x14ac:dyDescent="0.2">
      <c r="A14" s="63">
        <v>43547</v>
      </c>
      <c r="B14" s="1">
        <v>1</v>
      </c>
      <c r="C14" s="64">
        <v>0.84402777777777782</v>
      </c>
      <c r="D14" s="64">
        <v>0.26368055555555553</v>
      </c>
      <c r="E14" s="1">
        <f t="shared" si="0"/>
        <v>10.066666666666666</v>
      </c>
      <c r="F14" s="1">
        <f t="shared" si="1"/>
        <v>10.066666666666666</v>
      </c>
      <c r="G14" s="5">
        <f t="shared" si="2"/>
        <v>0.84402777777777782</v>
      </c>
      <c r="H14" s="5">
        <f t="shared" si="3"/>
        <v>0.26368055555555553</v>
      </c>
      <c r="I14" s="21" t="s">
        <v>549</v>
      </c>
      <c r="J14" s="58">
        <v>0</v>
      </c>
      <c r="K14" s="58">
        <f t="shared" si="4"/>
        <v>10.066666666666666</v>
      </c>
      <c r="L14" s="58">
        <f t="shared" si="5"/>
        <v>1</v>
      </c>
      <c r="M14" s="51">
        <f t="shared" si="6"/>
        <v>6.1406666666666663</v>
      </c>
      <c r="N14" s="51">
        <f t="shared" si="7"/>
        <v>3.9260000000000002</v>
      </c>
      <c r="O14" t="s">
        <v>691</v>
      </c>
      <c r="P14"/>
      <c r="Q14"/>
    </row>
    <row r="15" spans="1:17" ht="17" x14ac:dyDescent="0.2">
      <c r="A15" s="63">
        <v>43548</v>
      </c>
      <c r="B15" s="1">
        <v>1</v>
      </c>
      <c r="C15" s="64">
        <v>0.84444444444444444</v>
      </c>
      <c r="D15" s="64">
        <v>0.26284722222222223</v>
      </c>
      <c r="E15" s="1">
        <f t="shared" si="0"/>
        <v>10.033333333333335</v>
      </c>
      <c r="F15" s="1">
        <f t="shared" si="1"/>
        <v>10.033333333333335</v>
      </c>
      <c r="G15" s="5">
        <f t="shared" si="2"/>
        <v>0.84444444444444444</v>
      </c>
      <c r="H15" s="5">
        <f t="shared" si="3"/>
        <v>0.26284722222222223</v>
      </c>
      <c r="I15" s="21" t="s">
        <v>549</v>
      </c>
      <c r="J15" s="58">
        <v>0</v>
      </c>
      <c r="K15" s="58">
        <f t="shared" si="4"/>
        <v>10.033333333333335</v>
      </c>
      <c r="L15" s="58">
        <f t="shared" si="5"/>
        <v>1</v>
      </c>
      <c r="M15" s="51">
        <f t="shared" si="6"/>
        <v>6.1203333333333338</v>
      </c>
      <c r="N15" s="51">
        <f t="shared" si="7"/>
        <v>3.9130000000000007</v>
      </c>
      <c r="O15" t="s">
        <v>691</v>
      </c>
      <c r="P15"/>
      <c r="Q15"/>
    </row>
    <row r="16" spans="1:17" ht="17" x14ac:dyDescent="0.2">
      <c r="A16" s="63">
        <v>43549</v>
      </c>
      <c r="B16" s="1">
        <v>1</v>
      </c>
      <c r="C16" s="64">
        <v>0.84486111111111117</v>
      </c>
      <c r="D16" s="64">
        <v>0.26200231481481479</v>
      </c>
      <c r="E16" s="1">
        <f t="shared" si="0"/>
        <v>10.016666666666667</v>
      </c>
      <c r="F16" s="1">
        <f t="shared" si="1"/>
        <v>10.016666666666667</v>
      </c>
      <c r="G16" s="5">
        <f t="shared" si="2"/>
        <v>0.84486111111111117</v>
      </c>
      <c r="H16" s="5">
        <f t="shared" si="3"/>
        <v>0.26200231481481479</v>
      </c>
      <c r="I16" s="21" t="s">
        <v>549</v>
      </c>
      <c r="J16" s="58">
        <v>0</v>
      </c>
      <c r="K16" s="58">
        <f t="shared" si="4"/>
        <v>10.016666666666667</v>
      </c>
      <c r="L16" s="58">
        <f t="shared" si="5"/>
        <v>1</v>
      </c>
      <c r="M16" s="51">
        <f t="shared" si="6"/>
        <v>6.1101666666666672</v>
      </c>
      <c r="N16" s="51">
        <f t="shared" si="7"/>
        <v>3.9065000000000003</v>
      </c>
      <c r="O16" t="s">
        <v>691</v>
      </c>
      <c r="P16"/>
      <c r="Q16"/>
    </row>
  </sheetData>
  <phoneticPr fontId="2" type="noConversion"/>
  <pageMargins left="0.75000000000000011" right="0.75000000000000011"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6"/>
  <sheetViews>
    <sheetView workbookViewId="0">
      <selection activeCell="A7" sqref="A7:XFD7"/>
    </sheetView>
  </sheetViews>
  <sheetFormatPr baseColWidth="10" defaultRowHeight="16" x14ac:dyDescent="0.2"/>
  <cols>
    <col min="1" max="2" width="15.1640625" customWidth="1"/>
    <col min="3" max="8" width="10.83203125" style="4"/>
    <col min="13" max="13" width="11.1640625" style="1" bestFit="1" customWidth="1"/>
  </cols>
  <sheetData>
    <row r="1" spans="1:16" ht="48" x14ac:dyDescent="0.2">
      <c r="A1" s="9" t="s">
        <v>13</v>
      </c>
      <c r="B1" s="9" t="s">
        <v>3</v>
      </c>
      <c r="C1" s="11" t="s">
        <v>14</v>
      </c>
      <c r="D1" s="11" t="s">
        <v>15</v>
      </c>
      <c r="E1" s="11" t="s">
        <v>678</v>
      </c>
      <c r="F1" s="15" t="s">
        <v>570</v>
      </c>
      <c r="G1" s="15" t="s">
        <v>571</v>
      </c>
      <c r="H1" s="11" t="s">
        <v>552</v>
      </c>
      <c r="J1" s="11" t="s">
        <v>553</v>
      </c>
      <c r="K1" s="11" t="s">
        <v>551</v>
      </c>
      <c r="L1" s="11" t="s">
        <v>679</v>
      </c>
      <c r="M1" s="25" t="s">
        <v>113</v>
      </c>
      <c r="N1" s="11" t="s">
        <v>555</v>
      </c>
      <c r="O1" s="11" t="s">
        <v>556</v>
      </c>
      <c r="P1" s="11"/>
    </row>
    <row r="2" spans="1:16" ht="17" x14ac:dyDescent="0.2">
      <c r="A2" s="63">
        <v>43525</v>
      </c>
      <c r="B2" t="s">
        <v>549</v>
      </c>
      <c r="C2" s="16">
        <f>'2019-MARCH-01'!N30</f>
        <v>0.84666666666666668</v>
      </c>
      <c r="D2" s="16">
        <f>'2019-MARCH-01'!O30</f>
        <v>0</v>
      </c>
      <c r="E2" s="16">
        <f>'2019-MARCH-01'!P30</f>
        <v>0</v>
      </c>
      <c r="F2" s="16">
        <f>'2019-MARCH-01'!Q30</f>
        <v>3.3705555555555557</v>
      </c>
      <c r="G2" s="16">
        <f>'2019-MARCH-01'!R30</f>
        <v>0</v>
      </c>
      <c r="H2" s="16">
        <f>'2019-MARCH-01'!S30</f>
        <v>6.1199999999999983</v>
      </c>
      <c r="J2" s="17">
        <f>SUM(C2:G2)-E2</f>
        <v>4.2172222222222224</v>
      </c>
      <c r="K2" s="17">
        <f t="shared" ref="K2:K8" si="0">H2</f>
        <v>6.1199999999999983</v>
      </c>
      <c r="L2" s="17">
        <f>E2</f>
        <v>0</v>
      </c>
      <c r="M2" s="1">
        <f>SUM(J2:L2)</f>
        <v>10.33722222222222</v>
      </c>
      <c r="N2" s="47">
        <f>IF(M2=0, 0,((J2-G2)/(M2-G2-L2))*100)</f>
        <v>40.796474445101317</v>
      </c>
      <c r="O2" s="47">
        <f>IF(M2=0, 0,100*K2/(M2-G2-L2))</f>
        <v>59.203525554898697</v>
      </c>
      <c r="P2" s="47"/>
    </row>
    <row r="3" spans="1:16" ht="17" x14ac:dyDescent="0.2">
      <c r="A3" s="63">
        <v>43526</v>
      </c>
      <c r="B3" t="s">
        <v>549</v>
      </c>
      <c r="C3" s="16">
        <f>'2019-MARCH-02'!N30</f>
        <v>0.84666666666666668</v>
      </c>
      <c r="D3" s="16">
        <f>'2019-MARCH-02'!O30</f>
        <v>0</v>
      </c>
      <c r="E3" s="16">
        <f>'2019-MARCH-02'!P30</f>
        <v>0</v>
      </c>
      <c r="F3" s="16">
        <f>'2019-MARCH-02'!Q30</f>
        <v>3.5372222222222223</v>
      </c>
      <c r="G3" s="16">
        <f>'2019-MARCH-02'!R30</f>
        <v>0</v>
      </c>
      <c r="H3" s="16">
        <f>'2019-MARCH-02'!S30</f>
        <v>6.1199999999999983</v>
      </c>
      <c r="J3" s="17">
        <f>SUM(C3:G3)-E3</f>
        <v>4.3838888888888885</v>
      </c>
      <c r="K3" s="17">
        <f t="shared" si="0"/>
        <v>6.1199999999999983</v>
      </c>
      <c r="L3" s="17">
        <f t="shared" ref="L3:L12" si="1">E3</f>
        <v>0</v>
      </c>
      <c r="M3" s="1">
        <f t="shared" ref="M3:M12" si="2">SUM(J3:L3)</f>
        <v>10.503888888888888</v>
      </c>
      <c r="N3" s="47">
        <f t="shared" ref="N3:N12" si="3">IF(M3=0, 0,((J3-G3)/(M3-G3-L3))*100)</f>
        <v>41.735865023536256</v>
      </c>
      <c r="O3" s="47">
        <f t="shared" ref="O3:O12" si="4">IF(M3=0, 0,100*K3/(M3-G3-L3))</f>
        <v>58.264134976463737</v>
      </c>
      <c r="P3" s="47"/>
    </row>
    <row r="4" spans="1:16" ht="17" x14ac:dyDescent="0.2">
      <c r="A4" s="63">
        <v>43527</v>
      </c>
      <c r="B4" t="s">
        <v>549</v>
      </c>
      <c r="C4" s="16">
        <f>'2019-MARCH-03'!N31</f>
        <v>0.84666666666666668</v>
      </c>
      <c r="D4" s="16">
        <f>'2019-MARCH-03'!O31</f>
        <v>0</v>
      </c>
      <c r="E4" s="16">
        <f>'2019-MARCH-03'!P31</f>
        <v>0</v>
      </c>
      <c r="F4" s="16">
        <f>'2019-MARCH-03'!Q31</f>
        <v>3.2038888888888888</v>
      </c>
      <c r="G4" s="16">
        <f>'2019-MARCH-03'!R31</f>
        <v>0</v>
      </c>
      <c r="H4" s="16">
        <f>'2019-MARCH-03'!S31</f>
        <v>6.799999999999998</v>
      </c>
      <c r="J4" s="17">
        <f t="shared" ref="J4:J16" si="5">SUM(C4:G4)-E4</f>
        <v>4.0505555555555555</v>
      </c>
      <c r="K4" s="17">
        <f t="shared" si="0"/>
        <v>6.799999999999998</v>
      </c>
      <c r="L4" s="17">
        <f t="shared" si="1"/>
        <v>0</v>
      </c>
      <c r="M4" s="1">
        <f t="shared" si="2"/>
        <v>10.850555555555554</v>
      </c>
      <c r="N4" s="47">
        <f t="shared" si="3"/>
        <v>37.33039782909222</v>
      </c>
      <c r="O4" s="47">
        <f t="shared" si="4"/>
        <v>62.66960217090778</v>
      </c>
      <c r="P4" s="47"/>
    </row>
    <row r="5" spans="1:16" ht="17" x14ac:dyDescent="0.2">
      <c r="A5" s="63">
        <v>43528</v>
      </c>
      <c r="B5" t="s">
        <v>549</v>
      </c>
      <c r="C5" s="16">
        <f>'2019-MARCH-04'!N31</f>
        <v>0.84666666666666668</v>
      </c>
      <c r="D5" s="16">
        <f>'2019-MARCH-04'!O31</f>
        <v>0</v>
      </c>
      <c r="E5" s="16">
        <f>'2019-MARCH-04'!P31</f>
        <v>0</v>
      </c>
      <c r="F5" s="16">
        <f>'2019-MARCH-04'!Q31</f>
        <v>3.2038888888888888</v>
      </c>
      <c r="G5" s="16">
        <f>'2019-MARCH-04'!R31</f>
        <v>0</v>
      </c>
      <c r="H5" s="16">
        <f>'2019-MARCH-04'!S31</f>
        <v>6.799999999999998</v>
      </c>
      <c r="J5" s="17">
        <f t="shared" si="5"/>
        <v>4.0505555555555555</v>
      </c>
      <c r="K5" s="17">
        <f t="shared" si="0"/>
        <v>6.799999999999998</v>
      </c>
      <c r="L5" s="17">
        <f t="shared" si="1"/>
        <v>0</v>
      </c>
      <c r="M5" s="1">
        <f t="shared" si="2"/>
        <v>10.850555555555554</v>
      </c>
      <c r="N5" s="47">
        <f t="shared" si="3"/>
        <v>37.33039782909222</v>
      </c>
      <c r="O5" s="47">
        <f t="shared" si="4"/>
        <v>62.66960217090778</v>
      </c>
      <c r="P5" s="47"/>
    </row>
    <row r="6" spans="1:16" ht="17" x14ac:dyDescent="0.2">
      <c r="A6" s="63">
        <v>43529</v>
      </c>
      <c r="B6" t="s">
        <v>549</v>
      </c>
      <c r="C6" s="16">
        <f>'2019-MARCH-05'!N30</f>
        <v>0.84666666666666668</v>
      </c>
      <c r="D6" s="16">
        <f>'2019-MARCH-05'!O30</f>
        <v>0</v>
      </c>
      <c r="E6" s="16">
        <f>'2019-MARCH-05'!P30</f>
        <v>0</v>
      </c>
      <c r="F6" s="16">
        <f>'2019-MARCH-05'!Q30</f>
        <v>3.3705555555555557</v>
      </c>
      <c r="G6" s="16">
        <f>'2019-MARCH-05'!R30</f>
        <v>0</v>
      </c>
      <c r="H6" s="16">
        <f>'2019-MARCH-05'!S30</f>
        <v>6.1199999999999983</v>
      </c>
      <c r="J6" s="17">
        <f t="shared" si="5"/>
        <v>4.2172222222222224</v>
      </c>
      <c r="K6" s="17">
        <f t="shared" si="0"/>
        <v>6.1199999999999983</v>
      </c>
      <c r="L6" s="17">
        <f t="shared" si="1"/>
        <v>0</v>
      </c>
      <c r="M6" s="1">
        <f t="shared" si="2"/>
        <v>10.33722222222222</v>
      </c>
      <c r="N6" s="47">
        <f t="shared" si="3"/>
        <v>40.796474445101317</v>
      </c>
      <c r="O6" s="47">
        <f t="shared" si="4"/>
        <v>59.203525554898697</v>
      </c>
      <c r="P6" s="47"/>
    </row>
    <row r="7" spans="1:16" s="39" customFormat="1" ht="17" x14ac:dyDescent="0.2">
      <c r="A7" s="63">
        <v>43540</v>
      </c>
      <c r="B7" t="s">
        <v>48</v>
      </c>
      <c r="C7" s="52">
        <f>'2019-MARCH-16'!N32</f>
        <v>0.84666666666666668</v>
      </c>
      <c r="D7" s="52">
        <f>'2019-MARCH-16'!O32</f>
        <v>0</v>
      </c>
      <c r="E7" s="52">
        <f>'2019-MARCH-16'!P32</f>
        <v>0</v>
      </c>
      <c r="F7" s="52">
        <f>'2019-MARCH-16'!Q32</f>
        <v>3.3272222222222219</v>
      </c>
      <c r="G7" s="52">
        <f>'2019-MARCH-16'!R32</f>
        <v>0</v>
      </c>
      <c r="H7" s="52">
        <f>'2019-MARCH-16'!S32</f>
        <v>6.4599999999999982</v>
      </c>
      <c r="J7" s="17">
        <f t="shared" si="5"/>
        <v>4.1738888888888885</v>
      </c>
      <c r="K7" s="46">
        <f t="shared" si="0"/>
        <v>6.4599999999999982</v>
      </c>
      <c r="L7" s="17">
        <f t="shared" si="1"/>
        <v>0</v>
      </c>
      <c r="M7" s="1">
        <f t="shared" si="2"/>
        <v>10.633888888888887</v>
      </c>
      <c r="N7" s="47">
        <f t="shared" si="3"/>
        <v>39.250822841021893</v>
      </c>
      <c r="O7" s="47">
        <f t="shared" si="4"/>
        <v>60.7491771589781</v>
      </c>
      <c r="P7" s="47"/>
    </row>
    <row r="8" spans="1:16" ht="17" x14ac:dyDescent="0.2">
      <c r="A8" s="63">
        <v>43541</v>
      </c>
      <c r="B8" t="s">
        <v>48</v>
      </c>
      <c r="C8" s="16">
        <f>'2019-MARCH-17'!N32</f>
        <v>0.84666666666666668</v>
      </c>
      <c r="D8" s="16">
        <f>'2019-MARCH-17'!O32</f>
        <v>0</v>
      </c>
      <c r="E8" s="16">
        <f>'2019-MARCH-17'!P32</f>
        <v>0</v>
      </c>
      <c r="F8" s="16">
        <f>'2019-MARCH-17'!Q32</f>
        <v>3.3272222222222219</v>
      </c>
      <c r="G8" s="16">
        <f>'2019-MARCH-17'!R32</f>
        <v>0</v>
      </c>
      <c r="H8" s="16">
        <f>'2019-MARCH-17'!S32</f>
        <v>6.4599999999999982</v>
      </c>
      <c r="J8" s="17">
        <f t="shared" si="5"/>
        <v>4.1738888888888885</v>
      </c>
      <c r="K8" s="17">
        <f t="shared" si="0"/>
        <v>6.4599999999999982</v>
      </c>
      <c r="L8" s="17">
        <f t="shared" si="1"/>
        <v>0</v>
      </c>
      <c r="M8" s="1">
        <f t="shared" si="2"/>
        <v>10.633888888888887</v>
      </c>
      <c r="N8" s="47">
        <f t="shared" si="3"/>
        <v>39.250822841021893</v>
      </c>
      <c r="O8" s="47">
        <f t="shared" si="4"/>
        <v>60.7491771589781</v>
      </c>
      <c r="P8" s="47"/>
    </row>
    <row r="9" spans="1:16" ht="17" x14ac:dyDescent="0.2">
      <c r="A9" s="63">
        <v>43542</v>
      </c>
      <c r="B9" t="s">
        <v>48</v>
      </c>
      <c r="C9" s="16">
        <f>'2019-MARCH-18'!N32</f>
        <v>0.84666666666666668</v>
      </c>
      <c r="D9" s="16">
        <f>'2019-MARCH-18'!O32</f>
        <v>0</v>
      </c>
      <c r="E9" s="16">
        <f>'2019-MARCH-18'!P32</f>
        <v>0</v>
      </c>
      <c r="F9" s="16">
        <f>'2019-MARCH-18'!Q32</f>
        <v>3.3272222222222219</v>
      </c>
      <c r="G9" s="16">
        <f>'2019-MARCH-18'!R32</f>
        <v>0</v>
      </c>
      <c r="H9" s="16">
        <f>'2019-MARCH-18'!S32</f>
        <v>6.4599999999999982</v>
      </c>
      <c r="J9" s="17">
        <f t="shared" si="5"/>
        <v>4.1738888888888885</v>
      </c>
      <c r="K9" s="17">
        <f t="shared" ref="K9:K12" si="6">H9</f>
        <v>6.4599999999999982</v>
      </c>
      <c r="L9" s="17">
        <f t="shared" si="1"/>
        <v>0</v>
      </c>
      <c r="M9" s="1">
        <f t="shared" si="2"/>
        <v>10.633888888888887</v>
      </c>
      <c r="N9" s="47">
        <f t="shared" si="3"/>
        <v>39.250822841021893</v>
      </c>
      <c r="O9" s="47">
        <f t="shared" si="4"/>
        <v>60.7491771589781</v>
      </c>
      <c r="P9" s="47"/>
    </row>
    <row r="10" spans="1:16" ht="17" x14ac:dyDescent="0.2">
      <c r="A10" s="63">
        <v>43543</v>
      </c>
      <c r="B10" t="s">
        <v>48</v>
      </c>
      <c r="C10" s="16">
        <f>'2019-MARCH-19'!N32</f>
        <v>0.84666666666666668</v>
      </c>
      <c r="D10" s="16">
        <f>'2019-MARCH-19'!O32</f>
        <v>0</v>
      </c>
      <c r="E10" s="16">
        <f>'2019-MARCH-19'!P32</f>
        <v>0</v>
      </c>
      <c r="F10" s="16">
        <f>'2019-MARCH-19'!Q32</f>
        <v>3.3272222222222219</v>
      </c>
      <c r="G10" s="16">
        <f>'2019-MARCH-19'!R32</f>
        <v>0</v>
      </c>
      <c r="H10" s="16">
        <f>'2019-MARCH-19'!S32</f>
        <v>6.4599999999999982</v>
      </c>
      <c r="J10" s="17">
        <f t="shared" si="5"/>
        <v>4.1738888888888885</v>
      </c>
      <c r="K10" s="17">
        <f t="shared" si="6"/>
        <v>6.4599999999999982</v>
      </c>
      <c r="L10" s="17">
        <f t="shared" si="1"/>
        <v>0</v>
      </c>
      <c r="M10" s="1">
        <f t="shared" si="2"/>
        <v>10.633888888888887</v>
      </c>
      <c r="N10" s="47">
        <f t="shared" si="3"/>
        <v>39.250822841021893</v>
      </c>
      <c r="O10" s="47">
        <f t="shared" si="4"/>
        <v>60.7491771589781</v>
      </c>
      <c r="P10" s="47"/>
    </row>
    <row r="11" spans="1:16" ht="17" x14ac:dyDescent="0.2">
      <c r="A11" s="63">
        <v>43544</v>
      </c>
      <c r="B11" t="s">
        <v>48</v>
      </c>
      <c r="C11" s="16">
        <f>'2019-MARCH-20'!N35</f>
        <v>0</v>
      </c>
      <c r="D11" s="16">
        <f>'2019-MARCH-20'!O35</f>
        <v>0</v>
      </c>
      <c r="E11" s="16">
        <f>'2019-MARCH-20'!P35</f>
        <v>0</v>
      </c>
      <c r="F11" s="16">
        <f>'2019-MARCH-20'!Q35</f>
        <v>0</v>
      </c>
      <c r="G11" s="16">
        <f>'2019-MARCH-20'!R35</f>
        <v>0</v>
      </c>
      <c r="H11" s="16">
        <f>'2019-MARCH-20'!S35</f>
        <v>0</v>
      </c>
      <c r="J11" s="17">
        <f t="shared" si="5"/>
        <v>0</v>
      </c>
      <c r="K11" s="17">
        <f t="shared" si="6"/>
        <v>0</v>
      </c>
      <c r="L11" s="17">
        <f t="shared" si="1"/>
        <v>0</v>
      </c>
      <c r="M11" s="1">
        <f t="shared" si="2"/>
        <v>0</v>
      </c>
      <c r="N11" s="47">
        <f t="shared" si="3"/>
        <v>0</v>
      </c>
      <c r="O11" s="47">
        <f t="shared" si="4"/>
        <v>0</v>
      </c>
      <c r="P11" s="47"/>
    </row>
    <row r="12" spans="1:16" ht="17" x14ac:dyDescent="0.2">
      <c r="A12" s="63">
        <v>43545</v>
      </c>
      <c r="B12" t="s">
        <v>48</v>
      </c>
      <c r="C12" s="16">
        <f>'2019-MARCH-21'!N35</f>
        <v>0</v>
      </c>
      <c r="D12" s="16">
        <f>'2019-MARCH-21'!O35</f>
        <v>0</v>
      </c>
      <c r="E12" s="16">
        <f>'2019-MARCH-21'!P35</f>
        <v>0</v>
      </c>
      <c r="F12" s="16">
        <f>'2019-MARCH-21'!Q35</f>
        <v>0</v>
      </c>
      <c r="G12" s="16">
        <f>'2019-MARCH-21'!R35</f>
        <v>0</v>
      </c>
      <c r="H12" s="16">
        <f>'2019-MARCH-21'!S35</f>
        <v>0</v>
      </c>
      <c r="J12" s="17">
        <f t="shared" si="5"/>
        <v>0</v>
      </c>
      <c r="K12" s="17">
        <f t="shared" si="6"/>
        <v>0</v>
      </c>
      <c r="L12" s="17">
        <f t="shared" si="1"/>
        <v>0</v>
      </c>
      <c r="M12" s="1">
        <f t="shared" si="2"/>
        <v>0</v>
      </c>
      <c r="N12" s="47">
        <f t="shared" si="3"/>
        <v>0</v>
      </c>
      <c r="O12" s="47">
        <f t="shared" si="4"/>
        <v>0</v>
      </c>
      <c r="P12" s="47"/>
    </row>
    <row r="13" spans="1:16" ht="17" x14ac:dyDescent="0.2">
      <c r="A13" s="63">
        <v>43546</v>
      </c>
      <c r="B13" t="s">
        <v>549</v>
      </c>
      <c r="C13" s="16">
        <f>'2019-MARCH-22'!N35</f>
        <v>0</v>
      </c>
      <c r="D13" s="16">
        <f>'2019-MARCH-22'!O35</f>
        <v>0</v>
      </c>
      <c r="E13" s="16">
        <f>'2019-MARCH-22'!P35</f>
        <v>0</v>
      </c>
      <c r="F13" s="16">
        <f>'2019-MARCH-22'!Q35</f>
        <v>0</v>
      </c>
      <c r="G13" s="16">
        <f>'2019-MARCH-22'!R35</f>
        <v>0</v>
      </c>
      <c r="H13" s="16">
        <f>'2019-MARCH-22'!S35</f>
        <v>0</v>
      </c>
      <c r="J13" s="17">
        <f t="shared" si="5"/>
        <v>0</v>
      </c>
      <c r="K13" s="17">
        <f t="shared" ref="K13:K16" si="7">H13</f>
        <v>0</v>
      </c>
      <c r="L13" s="17">
        <f t="shared" ref="L13:L16" si="8">E13</f>
        <v>0</v>
      </c>
      <c r="M13" s="1">
        <f t="shared" ref="M13:M16" si="9">SUM(J13:L13)</f>
        <v>0</v>
      </c>
      <c r="N13" s="47">
        <f t="shared" ref="N13:N16" si="10">IF(M13=0, 0,((J13-G13)/(M13-G13-L13))*100)</f>
        <v>0</v>
      </c>
      <c r="O13" s="47">
        <f t="shared" ref="O13:O16" si="11">IF(M13=0, 0,100*K13/(M13-G13-L13))</f>
        <v>0</v>
      </c>
      <c r="P13" s="47"/>
    </row>
    <row r="14" spans="1:16" ht="17" x14ac:dyDescent="0.2">
      <c r="A14" s="63">
        <v>43547</v>
      </c>
      <c r="B14" t="s">
        <v>549</v>
      </c>
      <c r="C14" s="16">
        <f>'2019-MARCH-23'!N34</f>
        <v>0</v>
      </c>
      <c r="D14" s="16">
        <f>'2019-MARCH-23'!O34</f>
        <v>0</v>
      </c>
      <c r="E14" s="16">
        <f>'2019-MARCH-23'!P34</f>
        <v>0</v>
      </c>
      <c r="F14" s="16">
        <f>'2019-MARCH-23'!Q34</f>
        <v>0</v>
      </c>
      <c r="G14" s="16">
        <f>'2019-MARCH-23'!R34</f>
        <v>0</v>
      </c>
      <c r="H14" s="16">
        <f>'2019-MARCH-23'!S34</f>
        <v>0</v>
      </c>
      <c r="J14" s="17">
        <f t="shared" si="5"/>
        <v>0</v>
      </c>
      <c r="K14" s="17">
        <f t="shared" si="7"/>
        <v>0</v>
      </c>
      <c r="L14" s="17">
        <f t="shared" si="8"/>
        <v>0</v>
      </c>
      <c r="M14" s="1">
        <f t="shared" si="9"/>
        <v>0</v>
      </c>
      <c r="N14" s="47">
        <f t="shared" si="10"/>
        <v>0</v>
      </c>
      <c r="O14" s="47">
        <f t="shared" si="11"/>
        <v>0</v>
      </c>
      <c r="P14" s="47"/>
    </row>
    <row r="15" spans="1:16" ht="17" x14ac:dyDescent="0.2">
      <c r="A15" s="63">
        <v>43548</v>
      </c>
      <c r="B15" t="s">
        <v>549</v>
      </c>
      <c r="C15" s="16">
        <f>'2019-MARCH-24'!N32</f>
        <v>0</v>
      </c>
      <c r="D15" s="16">
        <f>'2019-MARCH-24'!O32</f>
        <v>0</v>
      </c>
      <c r="E15" s="16">
        <f>'2019-MARCH-24'!P32</f>
        <v>0</v>
      </c>
      <c r="F15" s="16">
        <f>'2019-MARCH-24'!Q32</f>
        <v>0</v>
      </c>
      <c r="G15" s="16">
        <f>'2019-MARCH-24'!R32</f>
        <v>0</v>
      </c>
      <c r="H15" s="16">
        <f>'2019-MARCH-24'!S32</f>
        <v>0</v>
      </c>
      <c r="J15" s="17">
        <f t="shared" si="5"/>
        <v>0</v>
      </c>
      <c r="K15" s="17">
        <f t="shared" si="7"/>
        <v>0</v>
      </c>
      <c r="L15" s="17">
        <f t="shared" si="8"/>
        <v>0</v>
      </c>
      <c r="M15" s="1">
        <f t="shared" si="9"/>
        <v>0</v>
      </c>
      <c r="N15" s="47">
        <f t="shared" si="10"/>
        <v>0</v>
      </c>
      <c r="O15" s="47">
        <f t="shared" si="11"/>
        <v>0</v>
      </c>
      <c r="P15" s="47"/>
    </row>
    <row r="16" spans="1:16" ht="17" x14ac:dyDescent="0.2">
      <c r="A16" s="63">
        <v>43549</v>
      </c>
      <c r="B16" t="s">
        <v>549</v>
      </c>
      <c r="C16" s="16">
        <f>'2019-MARCH-25'!N31</f>
        <v>0</v>
      </c>
      <c r="D16" s="16">
        <f>'2019-MARCH-25'!O31</f>
        <v>0</v>
      </c>
      <c r="E16" s="16">
        <f>'2019-MARCH-25'!P31</f>
        <v>0</v>
      </c>
      <c r="F16" s="16">
        <f>'2019-MARCH-25'!Q31</f>
        <v>0</v>
      </c>
      <c r="G16" s="16">
        <f>'2019-MARCH-25'!R31</f>
        <v>0</v>
      </c>
      <c r="H16" s="16">
        <f>'2019-MARCH-25'!S31</f>
        <v>0</v>
      </c>
      <c r="J16" s="17">
        <f t="shared" si="5"/>
        <v>0</v>
      </c>
      <c r="K16" s="17">
        <f t="shared" si="7"/>
        <v>0</v>
      </c>
      <c r="L16" s="17">
        <f t="shared" si="8"/>
        <v>0</v>
      </c>
      <c r="M16" s="1">
        <f t="shared" si="9"/>
        <v>0</v>
      </c>
      <c r="N16" s="47">
        <f t="shared" si="10"/>
        <v>0</v>
      </c>
      <c r="O16" s="47">
        <f t="shared" si="11"/>
        <v>0</v>
      </c>
      <c r="P16" s="47"/>
    </row>
    <row r="17" spans="1:16" x14ac:dyDescent="0.2">
      <c r="A17" s="40"/>
      <c r="B17" s="9"/>
      <c r="H17"/>
      <c r="J17" s="1"/>
      <c r="K17" s="1"/>
      <c r="L17" s="1"/>
    </row>
    <row r="18" spans="1:16" ht="32" x14ac:dyDescent="0.2">
      <c r="A18" s="9" t="s">
        <v>629</v>
      </c>
      <c r="B18" s="9"/>
      <c r="C18" s="4">
        <f t="shared" ref="C18:H18" si="12">SUM(C2:C12)</f>
        <v>7.62</v>
      </c>
      <c r="D18" s="4">
        <f t="shared" si="12"/>
        <v>0</v>
      </c>
      <c r="E18" s="4">
        <f t="shared" si="12"/>
        <v>0</v>
      </c>
      <c r="F18" s="4">
        <f t="shared" si="12"/>
        <v>29.994999999999997</v>
      </c>
      <c r="G18" s="4">
        <f t="shared" si="12"/>
        <v>0</v>
      </c>
      <c r="H18" s="4">
        <f t="shared" si="12"/>
        <v>57.79999999999999</v>
      </c>
      <c r="I18" s="4"/>
      <c r="J18" s="4">
        <f>SUM(J2:J12)</f>
        <v>37.615000000000002</v>
      </c>
      <c r="K18" s="4">
        <f>SUM(K2:K12)</f>
        <v>57.79999999999999</v>
      </c>
      <c r="L18" s="4"/>
      <c r="M18" s="4">
        <f>SUM(M2:M12)</f>
        <v>95.414999999999992</v>
      </c>
    </row>
    <row r="19" spans="1:16" x14ac:dyDescent="0.2">
      <c r="A19" s="9" t="s">
        <v>104</v>
      </c>
      <c r="B19" s="9"/>
      <c r="C19" s="22">
        <f t="shared" ref="C19:E19" si="13">C18/$M$18*100</f>
        <v>7.9861656972174195</v>
      </c>
      <c r="D19" s="22">
        <f t="shared" si="13"/>
        <v>0</v>
      </c>
      <c r="E19" s="22">
        <f t="shared" si="13"/>
        <v>0</v>
      </c>
      <c r="F19" s="22">
        <f>F18/$M$18*100</f>
        <v>31.436356966933921</v>
      </c>
      <c r="G19" s="22">
        <f>G18/$M$18*100</f>
        <v>0</v>
      </c>
      <c r="H19" s="22">
        <f>H18/$M$18*100</f>
        <v>60.577477335848648</v>
      </c>
      <c r="J19" s="1">
        <f>J18/M18</f>
        <v>0.39422522664151344</v>
      </c>
      <c r="K19" s="1">
        <f>K18/M18</f>
        <v>0.60577477335848651</v>
      </c>
      <c r="L19" s="1"/>
      <c r="M19" s="1">
        <f>M18/M18</f>
        <v>1</v>
      </c>
      <c r="N19" s="1">
        <f>MEDIAN(N2:N16)</f>
        <v>37.33039782909222</v>
      </c>
      <c r="O19" s="1">
        <f>MEDIAN(O2:O16)</f>
        <v>59.203525554898697</v>
      </c>
      <c r="P19" t="s">
        <v>648</v>
      </c>
    </row>
    <row r="20" spans="1:16" x14ac:dyDescent="0.2">
      <c r="M20" s="1" t="s">
        <v>129</v>
      </c>
      <c r="N20" s="1">
        <f>AVERAGE(N2:N15)</f>
        <v>25.356635781143638</v>
      </c>
      <c r="O20" s="1">
        <f>AVERAGE(O2:O15)</f>
        <v>38.929078504570654</v>
      </c>
      <c r="P20" t="s">
        <v>649</v>
      </c>
    </row>
    <row r="24" spans="1:16" x14ac:dyDescent="0.2">
      <c r="C24"/>
      <c r="D24" s="12"/>
      <c r="E24"/>
      <c r="F24"/>
      <c r="G24"/>
      <c r="H24"/>
    </row>
    <row r="26" spans="1:16" x14ac:dyDescent="0.2">
      <c r="I26" s="1">
        <f>K7/(J7+K7)</f>
        <v>0.60749177158978107</v>
      </c>
    </row>
  </sheetData>
  <phoneticPr fontId="2" type="noConversion"/>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workbookViewId="0">
      <selection activeCell="A5" sqref="A5:XFD5"/>
    </sheetView>
  </sheetViews>
  <sheetFormatPr baseColWidth="10" defaultRowHeight="16" x14ac:dyDescent="0.2"/>
  <cols>
    <col min="1" max="1" width="17.5" customWidth="1"/>
    <col min="4" max="4" width="21.1640625" customWidth="1"/>
    <col min="5" max="5" width="20" customWidth="1"/>
  </cols>
  <sheetData>
    <row r="1" spans="1:6" ht="34" x14ac:dyDescent="0.2">
      <c r="A1" s="48" t="s">
        <v>0</v>
      </c>
      <c r="B1" s="6" t="s">
        <v>16</v>
      </c>
      <c r="C1" s="6" t="s">
        <v>111</v>
      </c>
      <c r="D1" s="6" t="s">
        <v>619</v>
      </c>
      <c r="E1" s="6" t="s">
        <v>620</v>
      </c>
      <c r="F1" s="6" t="s">
        <v>621</v>
      </c>
    </row>
    <row r="2" spans="1:6" s="37" customFormat="1" x14ac:dyDescent="0.2">
      <c r="A2" s="53">
        <v>43500</v>
      </c>
      <c r="B2" s="57" t="s">
        <v>604</v>
      </c>
      <c r="C2" s="37" t="s">
        <v>684</v>
      </c>
      <c r="D2" s="54">
        <v>43500.969953703701</v>
      </c>
      <c r="E2" s="54">
        <v>43501.132291666669</v>
      </c>
      <c r="F2" s="43">
        <v>3.8961111112148501</v>
      </c>
    </row>
    <row r="3" spans="1:6" s="37" customFormat="1" x14ac:dyDescent="0.2">
      <c r="A3" s="53">
        <v>43504</v>
      </c>
      <c r="B3" s="57" t="s">
        <v>682</v>
      </c>
      <c r="C3" s="37" t="s">
        <v>685</v>
      </c>
      <c r="D3" s="54">
        <v>43504.050393518519</v>
      </c>
      <c r="E3" s="54">
        <v>43504.248425925929</v>
      </c>
      <c r="F3" s="43">
        <v>4.75277777784504</v>
      </c>
    </row>
    <row r="4" spans="1:6" s="37" customFormat="1" x14ac:dyDescent="0.2">
      <c r="A4" s="53">
        <v>43516</v>
      </c>
      <c r="B4" s="57" t="s">
        <v>607</v>
      </c>
      <c r="C4" s="55" t="s">
        <v>686</v>
      </c>
      <c r="D4" s="56">
        <v>43516.947511574072</v>
      </c>
      <c r="E4" s="56">
        <v>43517.210335648146</v>
      </c>
      <c r="F4" s="43">
        <v>6.3077777777798474</v>
      </c>
    </row>
    <row r="5" spans="1:6" ht="17" x14ac:dyDescent="0.2">
      <c r="A5" s="53">
        <v>43521</v>
      </c>
      <c r="B5" s="57" t="s">
        <v>672</v>
      </c>
      <c r="C5" s="60" t="s">
        <v>673</v>
      </c>
      <c r="D5" s="61">
        <v>43521.815486111111</v>
      </c>
      <c r="E5" s="61">
        <v>43522.023819444446</v>
      </c>
      <c r="F5" s="62">
        <v>5.0000000000582077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6"/>
  <sheetViews>
    <sheetView workbookViewId="0">
      <selection activeCell="A3" sqref="A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708</v>
      </c>
      <c r="B2" s="43" t="str">
        <f>IF(F2=0, IF(J2=0,"NONE","GIANO-B"),IF(J2=0,"HARPS-N","GIARPS"))</f>
        <v>GIARPS</v>
      </c>
      <c r="C2" s="43">
        <f>VLOOKUP(A2,'APPENDIX A'!$A$2:'APPENDIX A'!$E$524,3,0)</f>
        <v>2640</v>
      </c>
      <c r="D2" s="43">
        <f>VLOOKUP(A2,'APPENDIX A'!$A$2:'APPENDIX A'!$E$524,2,0)</f>
        <v>1</v>
      </c>
      <c r="E2" s="43">
        <f>IF(C2=0, 0,IF(D2=0,0,120+167+D2*(C2+37)))</f>
        <v>2964</v>
      </c>
      <c r="F2" s="43">
        <f>E2/3600</f>
        <v>0.82333333333333336</v>
      </c>
      <c r="G2" s="43">
        <f>VLOOKUP(A2,'APPENDIX A'!$A$2:'APPENDIX A'!$E$524,5,0)</f>
        <v>300</v>
      </c>
      <c r="H2" s="43">
        <f>VLOOKUP(A2,'APPENDIX A'!$A$2:'APPENDIX A'!$E$524,4,0)</f>
        <v>3</v>
      </c>
      <c r="I2" s="43">
        <f>H2*(180+2*G2)</f>
        <v>2340</v>
      </c>
      <c r="J2" s="43">
        <f>I2/3600</f>
        <v>0.65</v>
      </c>
      <c r="K2" s="44">
        <f>'Summary MARCH 2019'!G2</f>
        <v>0.83484953703703713</v>
      </c>
      <c r="L2" s="44">
        <f>TIME(U2,V2,0)</f>
        <v>0.86875000000000002</v>
      </c>
      <c r="M2" s="45" t="e">
        <f>VLOOKUP(A2,'APPENDIX C'!$A$2:'APPENDIX C'!$B$486,2,0)</f>
        <v>#N/A</v>
      </c>
      <c r="N2" s="46">
        <f>IF(MID(A2,1,2)="MP",0,IF(MID(A2,1,1)="M",F2,IF(A2="GATO01",F2/4,0)))</f>
        <v>0</v>
      </c>
      <c r="O2" s="46">
        <f>IF(MID(A2,1,2)="KP",F2,IF(A2="GATO01",(F2)/4,0))</f>
        <v>0</v>
      </c>
      <c r="P2" s="46">
        <f>IF(MID(A2,1,2)="SC",MAX(F2,J2),0)</f>
        <v>0</v>
      </c>
      <c r="Q2" s="46">
        <f>IF(MID(A2,1,2)="YO",MAX(F2,J2),0)</f>
        <v>0.82333333333333336</v>
      </c>
      <c r="R2" s="46">
        <f>IF(MID(A2,1,2)="AT",MAX(F2,J2),0)</f>
        <v>0</v>
      </c>
      <c r="S2" s="46">
        <f>IF(MID(A2,1,2)="GT",F2,0)</f>
        <v>0</v>
      </c>
      <c r="T2" s="46">
        <f t="shared" ref="T2:T3" si="0">IF(F2&lt;J2,HOUR(K2)+(MINUTE(K2)+(I2)/60)/60,HOUR(K2)+(MINUTE(K2)+(E2)/60)/60)</f>
        <v>20.856666666666666</v>
      </c>
      <c r="U2" s="43">
        <f>INT(T2)</f>
        <v>20</v>
      </c>
      <c r="V2" s="43">
        <f>ROUND(((T2-U2)*60),0)</f>
        <v>51</v>
      </c>
    </row>
    <row r="3" spans="1:22" x14ac:dyDescent="0.2">
      <c r="A3" s="49" t="s">
        <v>662</v>
      </c>
      <c r="B3" s="43" t="str">
        <f t="shared" ref="B3" si="1">IF(F3=0, IF(J3=0,"NONE","GIANO-B"),IF(J3=0,"HARPS-N","GIARPS"))</f>
        <v>GIARPS</v>
      </c>
      <c r="C3" s="43">
        <f>VLOOKUP(A3,'APPENDIX A'!$A$2:'APPENDIX A'!$E$524,3,0)</f>
        <v>2640</v>
      </c>
      <c r="D3" s="43">
        <f>VLOOKUP(A3,'APPENDIX A'!$A$2:'APPENDIX A'!$E$524,2,0)</f>
        <v>1</v>
      </c>
      <c r="E3" s="43">
        <f t="shared" ref="E3" si="2">IF(C3=0, 0,IF(D3=0,0,120+167+D3*(C3+37)))</f>
        <v>2964</v>
      </c>
      <c r="F3" s="43">
        <f t="shared" ref="F3" si="3">E3/3600</f>
        <v>0.82333333333333336</v>
      </c>
      <c r="G3" s="43">
        <f>VLOOKUP(A3,'APPENDIX A'!$A$2:'APPENDIX A'!$E$524,5,0)</f>
        <v>300</v>
      </c>
      <c r="H3" s="43">
        <f>VLOOKUP(A3,'APPENDIX A'!$A$2:'APPENDIX A'!$E$524,4,0)</f>
        <v>3</v>
      </c>
      <c r="I3" s="43">
        <f t="shared" ref="I3" si="4">H3*(180+2*G3)</f>
        <v>2340</v>
      </c>
      <c r="J3" s="43">
        <f t="shared" ref="J3" si="5">I3/3600</f>
        <v>0.65</v>
      </c>
      <c r="K3" s="44">
        <f>L2</f>
        <v>0.86875000000000002</v>
      </c>
      <c r="L3" s="44">
        <f t="shared" ref="L3" si="6">TIME(U3,V3,0)</f>
        <v>0.90277777777777779</v>
      </c>
      <c r="M3" s="45" t="str">
        <f>VLOOKUP(A3,'APPENDIX C'!$A$2:'APPENDIX C'!$B$486,2,0)</f>
        <v xml:space="preserve"> </v>
      </c>
      <c r="N3" s="46">
        <f t="shared" ref="N3" si="7">IF(MID(A3,1,2)="MP",0,IF(MID(A3,1,1)="M",F3,IF(A3="GATO01",F3/4,0)))</f>
        <v>0</v>
      </c>
      <c r="O3" s="46">
        <f t="shared" ref="O3" si="8">IF(MID(A3,1,2)="KP",F3,IF(A3="GATO01",(F3)/4,0))</f>
        <v>0</v>
      </c>
      <c r="P3" s="46">
        <f t="shared" ref="P3" si="9">IF(MID(A3,1,2)="SC",MAX(F3,J3),0)</f>
        <v>0</v>
      </c>
      <c r="Q3" s="46">
        <f t="shared" ref="Q3" si="10">IF(MID(A3,1,2)="YO",MAX(F3,J3),0)</f>
        <v>0.82333333333333336</v>
      </c>
      <c r="R3" s="46">
        <f t="shared" ref="R3" si="11">IF(MID(A3,1,2)="AT",MAX(F3,J3),0)</f>
        <v>0</v>
      </c>
      <c r="S3" s="46">
        <f t="shared" ref="S3" si="12">IF(MID(A3,1,2)="GT",F3,0)</f>
        <v>0</v>
      </c>
      <c r="T3" s="46">
        <f t="shared" si="0"/>
        <v>21.673333333333332</v>
      </c>
      <c r="U3" s="43">
        <f t="shared" ref="U3" si="13">INT(T3)</f>
        <v>21</v>
      </c>
      <c r="V3" s="43">
        <f t="shared" ref="V3" si="14">ROUND(((T3-U3)*60),0)</f>
        <v>40</v>
      </c>
    </row>
    <row r="4" spans="1:22" ht="17" x14ac:dyDescent="0.2">
      <c r="A4" s="50" t="s">
        <v>547</v>
      </c>
      <c r="B4" s="43" t="str">
        <f t="shared" ref="B4:B28" si="15">IF(F4=0, IF(J4=0,"NONE","GIANO-B"),IF(J4=0,"HARPS-N","GIARPS"))</f>
        <v>HARPS-N</v>
      </c>
      <c r="C4" s="43">
        <f>VLOOKUP(A4,'APPENDIX A'!$A$2:'APPENDIX A'!$E$524,3,0)</f>
        <v>900</v>
      </c>
      <c r="D4" s="43">
        <f>VLOOKUP(A4,'APPENDIX A'!$A$2:'APPENDIX A'!$E$524,2,0)</f>
        <v>1</v>
      </c>
      <c r="E4" s="43">
        <f t="shared" ref="E4:E28" si="16">IF(C4=0, 0,IF(D4=0,0,120+167+D4*(C4+37)))</f>
        <v>1224</v>
      </c>
      <c r="F4" s="43">
        <f t="shared" ref="F4:F28" si="17">E4/3600</f>
        <v>0.34</v>
      </c>
      <c r="G4" s="43">
        <f>VLOOKUP(A4,'APPENDIX A'!$A$2:'APPENDIX A'!$E$524,5,0)</f>
        <v>0</v>
      </c>
      <c r="H4" s="43">
        <f>VLOOKUP(A4,'APPENDIX A'!$A$2:'APPENDIX A'!$E$524,4,0)</f>
        <v>0</v>
      </c>
      <c r="I4" s="43">
        <f t="shared" ref="I4:I28" si="18">H4*(180+2*G4)</f>
        <v>0</v>
      </c>
      <c r="J4" s="43">
        <f t="shared" ref="J4:J28" si="19">I4/3600</f>
        <v>0</v>
      </c>
      <c r="K4" s="44">
        <f t="shared" ref="K4:K28" si="20">L3</f>
        <v>0.90277777777777779</v>
      </c>
      <c r="L4" s="44">
        <f t="shared" ref="L4:L28" si="21">TIME(U4,V4,0)</f>
        <v>0.91666666666666663</v>
      </c>
      <c r="M4" s="45" t="str">
        <f>VLOOKUP(A4,'APPENDIX C'!$A$2:'APPENDIX C'!$B$486,2,0)</f>
        <v/>
      </c>
      <c r="N4" s="46">
        <f t="shared" ref="N4:N28" si="22">IF(MID(A4,1,2)="MP",0,IF(MID(A4,1,1)="M",F4,IF(A4="GATO01",F4/4,0)))</f>
        <v>0</v>
      </c>
      <c r="O4" s="46">
        <f t="shared" ref="O4:O28" si="23">IF(MID(A4,1,2)="KP",F4,IF(A4="GATO01",(F4)/4,0))</f>
        <v>0</v>
      </c>
      <c r="P4" s="46">
        <f t="shared" ref="P4:P28" si="24">IF(MID(A4,1,2)="SC",MAX(F4,J4),0)</f>
        <v>0</v>
      </c>
      <c r="Q4" s="46">
        <f t="shared" ref="Q4:Q28" si="25">IF(MID(A4,1,2)="YO",MAX(F4,J4),0)</f>
        <v>0</v>
      </c>
      <c r="R4" s="46">
        <f t="shared" ref="R4:R28" si="26">IF(MID(A4,1,2)="AT",MAX(F4,J4),0)</f>
        <v>0</v>
      </c>
      <c r="S4" s="46">
        <f t="shared" ref="S4:S28" si="27">IF(MID(A4,1,2)="GT",F4,0)</f>
        <v>0.34</v>
      </c>
      <c r="T4" s="46">
        <f t="shared" ref="T4:T28" si="28">IF(F4&lt;J4,HOUR(K4)+(MINUTE(K4)+(I4)/60)/60,HOUR(K4)+(MINUTE(K4)+(E4)/60)/60)</f>
        <v>22.006666666666668</v>
      </c>
      <c r="U4" s="43">
        <f t="shared" ref="U4:U28" si="29">INT(T4)</f>
        <v>22</v>
      </c>
      <c r="V4" s="43">
        <f t="shared" ref="V4:V28" si="30">ROUND(((T4-U4)*60),0)</f>
        <v>0</v>
      </c>
    </row>
    <row r="5" spans="1:22" ht="17" x14ac:dyDescent="0.2">
      <c r="A5" s="50" t="s">
        <v>547</v>
      </c>
      <c r="B5" s="43" t="str">
        <f t="shared" si="15"/>
        <v>HARPS-N</v>
      </c>
      <c r="C5" s="43">
        <f>VLOOKUP(A5,'APPENDIX A'!$A$2:'APPENDIX A'!$E$524,3,0)</f>
        <v>900</v>
      </c>
      <c r="D5" s="43">
        <f>VLOOKUP(A5,'APPENDIX A'!$A$2:'APPENDIX A'!$E$524,2,0)</f>
        <v>1</v>
      </c>
      <c r="E5" s="43">
        <f t="shared" si="16"/>
        <v>1224</v>
      </c>
      <c r="F5" s="43">
        <f t="shared" si="17"/>
        <v>0.34</v>
      </c>
      <c r="G5" s="43">
        <f>VLOOKUP(A5,'APPENDIX A'!$A$2:'APPENDIX A'!$E$524,5,0)</f>
        <v>0</v>
      </c>
      <c r="H5" s="43">
        <f>VLOOKUP(A5,'APPENDIX A'!$A$2:'APPENDIX A'!$E$524,4,0)</f>
        <v>0</v>
      </c>
      <c r="I5" s="43">
        <f t="shared" si="18"/>
        <v>0</v>
      </c>
      <c r="J5" s="43">
        <f t="shared" si="19"/>
        <v>0</v>
      </c>
      <c r="K5" s="44">
        <f t="shared" si="20"/>
        <v>0.91666666666666663</v>
      </c>
      <c r="L5" s="44">
        <f t="shared" si="21"/>
        <v>0.93055555555555547</v>
      </c>
      <c r="M5" s="45" t="str">
        <f>VLOOKUP(A5,'APPENDIX C'!$A$2:'APPENDIX C'!$B$486,2,0)</f>
        <v/>
      </c>
      <c r="N5" s="46">
        <f t="shared" si="22"/>
        <v>0</v>
      </c>
      <c r="O5" s="46">
        <f t="shared" si="23"/>
        <v>0</v>
      </c>
      <c r="P5" s="46">
        <f t="shared" si="24"/>
        <v>0</v>
      </c>
      <c r="Q5" s="46">
        <f t="shared" si="25"/>
        <v>0</v>
      </c>
      <c r="R5" s="46">
        <f t="shared" si="26"/>
        <v>0</v>
      </c>
      <c r="S5" s="46">
        <f t="shared" si="27"/>
        <v>0.34</v>
      </c>
      <c r="T5" s="46">
        <f t="shared" si="28"/>
        <v>22.34</v>
      </c>
      <c r="U5" s="43">
        <f t="shared" si="29"/>
        <v>22</v>
      </c>
      <c r="V5" s="43">
        <f t="shared" si="30"/>
        <v>20</v>
      </c>
    </row>
    <row r="6" spans="1:22" ht="17" x14ac:dyDescent="0.2">
      <c r="A6" s="50" t="s">
        <v>547</v>
      </c>
      <c r="B6" s="43" t="str">
        <f t="shared" si="15"/>
        <v>HARPS-N</v>
      </c>
      <c r="C6" s="43">
        <f>VLOOKUP(A6,'APPENDIX A'!$A$2:'APPENDIX A'!$E$524,3,0)</f>
        <v>900</v>
      </c>
      <c r="D6" s="43">
        <f>VLOOKUP(A6,'APPENDIX A'!$A$2:'APPENDIX A'!$E$524,2,0)</f>
        <v>1</v>
      </c>
      <c r="E6" s="43">
        <f t="shared" si="16"/>
        <v>1224</v>
      </c>
      <c r="F6" s="43">
        <f t="shared" si="17"/>
        <v>0.34</v>
      </c>
      <c r="G6" s="43">
        <f>VLOOKUP(A6,'APPENDIX A'!$A$2:'APPENDIX A'!$E$524,5,0)</f>
        <v>0</v>
      </c>
      <c r="H6" s="43">
        <f>VLOOKUP(A6,'APPENDIX A'!$A$2:'APPENDIX A'!$E$524,4,0)</f>
        <v>0</v>
      </c>
      <c r="I6" s="43">
        <f t="shared" si="18"/>
        <v>0</v>
      </c>
      <c r="J6" s="43">
        <f t="shared" si="19"/>
        <v>0</v>
      </c>
      <c r="K6" s="44">
        <f t="shared" si="20"/>
        <v>0.93055555555555547</v>
      </c>
      <c r="L6" s="44">
        <f t="shared" si="21"/>
        <v>0.94444444444444453</v>
      </c>
      <c r="M6" s="45" t="str">
        <f>VLOOKUP(A6,'APPENDIX C'!$A$2:'APPENDIX C'!$B$486,2,0)</f>
        <v/>
      </c>
      <c r="N6" s="46">
        <f t="shared" si="22"/>
        <v>0</v>
      </c>
      <c r="O6" s="46">
        <f t="shared" si="23"/>
        <v>0</v>
      </c>
      <c r="P6" s="46">
        <f t="shared" si="24"/>
        <v>0</v>
      </c>
      <c r="Q6" s="46">
        <f t="shared" si="25"/>
        <v>0</v>
      </c>
      <c r="R6" s="46">
        <f t="shared" si="26"/>
        <v>0</v>
      </c>
      <c r="S6" s="46">
        <f t="shared" si="27"/>
        <v>0.34</v>
      </c>
      <c r="T6" s="46">
        <f t="shared" si="28"/>
        <v>22.673333333333332</v>
      </c>
      <c r="U6" s="43">
        <f t="shared" si="29"/>
        <v>22</v>
      </c>
      <c r="V6" s="43">
        <f t="shared" si="30"/>
        <v>40</v>
      </c>
    </row>
    <row r="7" spans="1:22" ht="17" x14ac:dyDescent="0.2">
      <c r="A7" s="50" t="s">
        <v>547</v>
      </c>
      <c r="B7" s="43" t="str">
        <f t="shared" si="15"/>
        <v>HARPS-N</v>
      </c>
      <c r="C7" s="43">
        <f>VLOOKUP(A7,'APPENDIX A'!$A$2:'APPENDIX A'!$E$524,3,0)</f>
        <v>900</v>
      </c>
      <c r="D7" s="43">
        <f>VLOOKUP(A7,'APPENDIX A'!$A$2:'APPENDIX A'!$E$524,2,0)</f>
        <v>1</v>
      </c>
      <c r="E7" s="43">
        <f t="shared" si="16"/>
        <v>1224</v>
      </c>
      <c r="F7" s="43">
        <f t="shared" si="17"/>
        <v>0.34</v>
      </c>
      <c r="G7" s="43">
        <f>VLOOKUP(A7,'APPENDIX A'!$A$2:'APPENDIX A'!$E$524,5,0)</f>
        <v>0</v>
      </c>
      <c r="H7" s="43">
        <f>VLOOKUP(A7,'APPENDIX A'!$A$2:'APPENDIX A'!$E$524,4,0)</f>
        <v>0</v>
      </c>
      <c r="I7" s="43">
        <f t="shared" si="18"/>
        <v>0</v>
      </c>
      <c r="J7" s="43">
        <f t="shared" si="19"/>
        <v>0</v>
      </c>
      <c r="K7" s="44">
        <f t="shared" si="20"/>
        <v>0.94444444444444453</v>
      </c>
      <c r="L7" s="44">
        <f t="shared" si="21"/>
        <v>0.95833333333333337</v>
      </c>
      <c r="M7" s="45" t="str">
        <f>VLOOKUP(A7,'APPENDIX C'!$A$2:'APPENDIX C'!$B$486,2,0)</f>
        <v/>
      </c>
      <c r="N7" s="46">
        <f t="shared" si="22"/>
        <v>0</v>
      </c>
      <c r="O7" s="46">
        <f t="shared" si="23"/>
        <v>0</v>
      </c>
      <c r="P7" s="46">
        <f t="shared" si="24"/>
        <v>0</v>
      </c>
      <c r="Q7" s="46">
        <f t="shared" si="25"/>
        <v>0</v>
      </c>
      <c r="R7" s="46">
        <f t="shared" si="26"/>
        <v>0</v>
      </c>
      <c r="S7" s="46">
        <f t="shared" si="27"/>
        <v>0.34</v>
      </c>
      <c r="T7" s="46">
        <f t="shared" si="28"/>
        <v>23.006666666666668</v>
      </c>
      <c r="U7" s="43">
        <f t="shared" si="29"/>
        <v>23</v>
      </c>
      <c r="V7" s="43">
        <f t="shared" si="30"/>
        <v>0</v>
      </c>
    </row>
    <row r="8" spans="1:22" ht="17" x14ac:dyDescent="0.2">
      <c r="A8" s="50" t="s">
        <v>547</v>
      </c>
      <c r="B8" s="43" t="str">
        <f t="shared" si="15"/>
        <v>HARPS-N</v>
      </c>
      <c r="C8" s="43">
        <f>VLOOKUP(A8,'APPENDIX A'!$A$2:'APPENDIX A'!$E$524,3,0)</f>
        <v>900</v>
      </c>
      <c r="D8" s="43">
        <f>VLOOKUP(A8,'APPENDIX A'!$A$2:'APPENDIX A'!$E$524,2,0)</f>
        <v>1</v>
      </c>
      <c r="E8" s="43">
        <f t="shared" si="16"/>
        <v>1224</v>
      </c>
      <c r="F8" s="43">
        <f t="shared" si="17"/>
        <v>0.34</v>
      </c>
      <c r="G8" s="43">
        <f>VLOOKUP(A8,'APPENDIX A'!$A$2:'APPENDIX A'!$E$524,5,0)</f>
        <v>0</v>
      </c>
      <c r="H8" s="43">
        <f>VLOOKUP(A8,'APPENDIX A'!$A$2:'APPENDIX A'!$E$524,4,0)</f>
        <v>0</v>
      </c>
      <c r="I8" s="43">
        <f t="shared" si="18"/>
        <v>0</v>
      </c>
      <c r="J8" s="43">
        <f t="shared" si="19"/>
        <v>0</v>
      </c>
      <c r="K8" s="44">
        <f t="shared" si="20"/>
        <v>0.95833333333333337</v>
      </c>
      <c r="L8" s="44">
        <f t="shared" si="21"/>
        <v>0.97222222222222221</v>
      </c>
      <c r="M8" s="45" t="str">
        <f>VLOOKUP(A8,'APPENDIX C'!$A$2:'APPENDIX C'!$B$486,2,0)</f>
        <v/>
      </c>
      <c r="N8" s="46">
        <f t="shared" si="22"/>
        <v>0</v>
      </c>
      <c r="O8" s="46">
        <f t="shared" si="23"/>
        <v>0</v>
      </c>
      <c r="P8" s="46">
        <f t="shared" si="24"/>
        <v>0</v>
      </c>
      <c r="Q8" s="46">
        <f t="shared" si="25"/>
        <v>0</v>
      </c>
      <c r="R8" s="46">
        <f t="shared" si="26"/>
        <v>0</v>
      </c>
      <c r="S8" s="46">
        <f t="shared" si="27"/>
        <v>0.34</v>
      </c>
      <c r="T8" s="46">
        <f t="shared" si="28"/>
        <v>23.34</v>
      </c>
      <c r="U8" s="43">
        <f t="shared" si="29"/>
        <v>23</v>
      </c>
      <c r="V8" s="43">
        <f t="shared" si="30"/>
        <v>20</v>
      </c>
    </row>
    <row r="9" spans="1:22" ht="17" x14ac:dyDescent="0.2">
      <c r="A9" s="50" t="s">
        <v>547</v>
      </c>
      <c r="B9" s="43" t="str">
        <f t="shared" si="15"/>
        <v>HARPS-N</v>
      </c>
      <c r="C9" s="43">
        <f>VLOOKUP(A9,'APPENDIX A'!$A$2:'APPENDIX A'!$E$524,3,0)</f>
        <v>900</v>
      </c>
      <c r="D9" s="43">
        <f>VLOOKUP(A9,'APPENDIX A'!$A$2:'APPENDIX A'!$E$524,2,0)</f>
        <v>1</v>
      </c>
      <c r="E9" s="43">
        <f t="shared" si="16"/>
        <v>1224</v>
      </c>
      <c r="F9" s="43">
        <f t="shared" si="17"/>
        <v>0.34</v>
      </c>
      <c r="G9" s="43">
        <f>VLOOKUP(A9,'APPENDIX A'!$A$2:'APPENDIX A'!$E$524,5,0)</f>
        <v>0</v>
      </c>
      <c r="H9" s="43">
        <f>VLOOKUP(A9,'APPENDIX A'!$A$2:'APPENDIX A'!$E$524,4,0)</f>
        <v>0</v>
      </c>
      <c r="I9" s="43">
        <f t="shared" si="18"/>
        <v>0</v>
      </c>
      <c r="J9" s="43">
        <f t="shared" si="19"/>
        <v>0</v>
      </c>
      <c r="K9" s="44">
        <f t="shared" si="20"/>
        <v>0.97222222222222221</v>
      </c>
      <c r="L9" s="44">
        <f t="shared" si="21"/>
        <v>0.98611111111111116</v>
      </c>
      <c r="M9" s="45" t="str">
        <f>VLOOKUP(A9,'APPENDIX C'!$A$2:'APPENDIX C'!$B$486,2,0)</f>
        <v/>
      </c>
      <c r="N9" s="46">
        <f t="shared" si="22"/>
        <v>0</v>
      </c>
      <c r="O9" s="46">
        <f t="shared" si="23"/>
        <v>0</v>
      </c>
      <c r="P9" s="46">
        <f t="shared" si="24"/>
        <v>0</v>
      </c>
      <c r="Q9" s="46">
        <f t="shared" si="25"/>
        <v>0</v>
      </c>
      <c r="R9" s="46">
        <f t="shared" si="26"/>
        <v>0</v>
      </c>
      <c r="S9" s="46">
        <f t="shared" si="27"/>
        <v>0.34</v>
      </c>
      <c r="T9" s="46">
        <f t="shared" si="28"/>
        <v>23.673333333333332</v>
      </c>
      <c r="U9" s="43">
        <f t="shared" si="29"/>
        <v>23</v>
      </c>
      <c r="V9" s="43">
        <f t="shared" si="30"/>
        <v>40</v>
      </c>
    </row>
    <row r="10" spans="1:22" ht="17" x14ac:dyDescent="0.2">
      <c r="A10" s="50" t="s">
        <v>547</v>
      </c>
      <c r="B10" s="43" t="str">
        <f t="shared" si="15"/>
        <v>HARPS-N</v>
      </c>
      <c r="C10" s="43">
        <f>VLOOKUP(A10,'APPENDIX A'!$A$2:'APPENDIX A'!$E$524,3,0)</f>
        <v>900</v>
      </c>
      <c r="D10" s="43">
        <f>VLOOKUP(A10,'APPENDIX A'!$A$2:'APPENDIX A'!$E$524,2,0)</f>
        <v>1</v>
      </c>
      <c r="E10" s="43">
        <f t="shared" si="16"/>
        <v>1224</v>
      </c>
      <c r="F10" s="43">
        <f t="shared" si="17"/>
        <v>0.34</v>
      </c>
      <c r="G10" s="43">
        <f>VLOOKUP(A10,'APPENDIX A'!$A$2:'APPENDIX A'!$E$524,5,0)</f>
        <v>0</v>
      </c>
      <c r="H10" s="43">
        <f>VLOOKUP(A10,'APPENDIX A'!$A$2:'APPENDIX A'!$E$524,4,0)</f>
        <v>0</v>
      </c>
      <c r="I10" s="43">
        <f t="shared" si="18"/>
        <v>0</v>
      </c>
      <c r="J10" s="43">
        <f t="shared" si="19"/>
        <v>0</v>
      </c>
      <c r="K10" s="44">
        <f t="shared" si="20"/>
        <v>0.98611111111111116</v>
      </c>
      <c r="L10" s="44">
        <f t="shared" si="21"/>
        <v>0</v>
      </c>
      <c r="M10" s="45" t="str">
        <f>VLOOKUP(A10,'APPENDIX C'!$A$2:'APPENDIX C'!$B$486,2,0)</f>
        <v/>
      </c>
      <c r="N10" s="46">
        <f t="shared" si="22"/>
        <v>0</v>
      </c>
      <c r="O10" s="46">
        <f t="shared" si="23"/>
        <v>0</v>
      </c>
      <c r="P10" s="46">
        <f t="shared" si="24"/>
        <v>0</v>
      </c>
      <c r="Q10" s="46">
        <f t="shared" si="25"/>
        <v>0</v>
      </c>
      <c r="R10" s="46">
        <f t="shared" si="26"/>
        <v>0</v>
      </c>
      <c r="S10" s="46">
        <f t="shared" si="27"/>
        <v>0.34</v>
      </c>
      <c r="T10" s="46">
        <f t="shared" si="28"/>
        <v>24.006666666666668</v>
      </c>
      <c r="U10" s="43">
        <f t="shared" si="29"/>
        <v>24</v>
      </c>
      <c r="V10" s="43">
        <f t="shared" si="30"/>
        <v>0</v>
      </c>
    </row>
    <row r="11" spans="1:22" ht="17" x14ac:dyDescent="0.2">
      <c r="A11" s="50" t="s">
        <v>547</v>
      </c>
      <c r="B11" s="43" t="str">
        <f t="shared" si="15"/>
        <v>HARPS-N</v>
      </c>
      <c r="C11" s="43">
        <f>VLOOKUP(A11,'APPENDIX A'!$A$2:'APPENDIX A'!$E$524,3,0)</f>
        <v>900</v>
      </c>
      <c r="D11" s="43">
        <f>VLOOKUP(A11,'APPENDIX A'!$A$2:'APPENDIX A'!$E$524,2,0)</f>
        <v>1</v>
      </c>
      <c r="E11" s="43">
        <f t="shared" si="16"/>
        <v>1224</v>
      </c>
      <c r="F11" s="43">
        <f t="shared" si="17"/>
        <v>0.34</v>
      </c>
      <c r="G11" s="43">
        <f>VLOOKUP(A11,'APPENDIX A'!$A$2:'APPENDIX A'!$E$524,5,0)</f>
        <v>0</v>
      </c>
      <c r="H11" s="43">
        <f>VLOOKUP(A11,'APPENDIX A'!$A$2:'APPENDIX A'!$E$524,4,0)</f>
        <v>0</v>
      </c>
      <c r="I11" s="43">
        <f t="shared" si="18"/>
        <v>0</v>
      </c>
      <c r="J11" s="43">
        <f t="shared" si="19"/>
        <v>0</v>
      </c>
      <c r="K11" s="44">
        <f t="shared" si="20"/>
        <v>0</v>
      </c>
      <c r="L11" s="44">
        <f t="shared" si="21"/>
        <v>1.3888888888888888E-2</v>
      </c>
      <c r="M11" s="45" t="str">
        <f>VLOOKUP(A11,'APPENDIX C'!$A$2:'APPENDIX C'!$B$486,2,0)</f>
        <v/>
      </c>
      <c r="N11" s="46">
        <f t="shared" si="22"/>
        <v>0</v>
      </c>
      <c r="O11" s="46">
        <f t="shared" si="23"/>
        <v>0</v>
      </c>
      <c r="P11" s="46">
        <f t="shared" si="24"/>
        <v>0</v>
      </c>
      <c r="Q11" s="46">
        <f t="shared" si="25"/>
        <v>0</v>
      </c>
      <c r="R11" s="46">
        <f t="shared" si="26"/>
        <v>0</v>
      </c>
      <c r="S11" s="46">
        <f t="shared" si="27"/>
        <v>0.34</v>
      </c>
      <c r="T11" s="46">
        <f t="shared" si="28"/>
        <v>0.33999999999999997</v>
      </c>
      <c r="U11" s="43">
        <f t="shared" si="29"/>
        <v>0</v>
      </c>
      <c r="V11" s="43">
        <f t="shared" si="30"/>
        <v>20</v>
      </c>
    </row>
    <row r="12" spans="1:22" ht="17" x14ac:dyDescent="0.2">
      <c r="A12" s="49" t="s">
        <v>651</v>
      </c>
      <c r="B12" s="43" t="str">
        <f t="shared" si="15"/>
        <v>HARPS-N</v>
      </c>
      <c r="C12" s="43">
        <f>VLOOKUP(A12,'APPENDIX A'!$A$2:'APPENDIX A'!$E$524,3,0)</f>
        <v>1200</v>
      </c>
      <c r="D12" s="43">
        <f>VLOOKUP(A12,'APPENDIX A'!$A$2:'APPENDIX A'!$E$524,2,0)</f>
        <v>1</v>
      </c>
      <c r="E12" s="43">
        <f t="shared" si="16"/>
        <v>1524</v>
      </c>
      <c r="F12" s="43">
        <f t="shared" si="17"/>
        <v>0.42333333333333334</v>
      </c>
      <c r="G12" s="43">
        <f>VLOOKUP(A12,'APPENDIX A'!$A$2:'APPENDIX A'!$E$524,5,0)</f>
        <v>0</v>
      </c>
      <c r="H12" s="43">
        <f>VLOOKUP(A12,'APPENDIX A'!$A$2:'APPENDIX A'!$E$524,4,0)</f>
        <v>0</v>
      </c>
      <c r="I12" s="43">
        <f t="shared" si="18"/>
        <v>0</v>
      </c>
      <c r="J12" s="43">
        <f t="shared" si="19"/>
        <v>0</v>
      </c>
      <c r="K12" s="44">
        <f t="shared" si="20"/>
        <v>1.3888888888888888E-2</v>
      </c>
      <c r="L12" s="44">
        <f t="shared" si="21"/>
        <v>3.125E-2</v>
      </c>
      <c r="M12" s="45" t="str">
        <f>VLOOKUP(A12,'APPENDIX C'!$A$2:'APPENDIX C'!$B$486,2,0)</f>
        <v xml:space="preserve"> </v>
      </c>
      <c r="N12" s="46">
        <f t="shared" si="22"/>
        <v>0.42333333333333334</v>
      </c>
      <c r="O12" s="46">
        <f t="shared" si="23"/>
        <v>0</v>
      </c>
      <c r="P12" s="46">
        <f t="shared" si="24"/>
        <v>0</v>
      </c>
      <c r="Q12" s="46">
        <f t="shared" si="25"/>
        <v>0</v>
      </c>
      <c r="R12" s="46">
        <f t="shared" si="26"/>
        <v>0</v>
      </c>
      <c r="S12" s="46">
        <f t="shared" si="27"/>
        <v>0</v>
      </c>
      <c r="T12" s="46">
        <f t="shared" si="28"/>
        <v>0.7566666666666666</v>
      </c>
      <c r="U12" s="43">
        <f t="shared" si="29"/>
        <v>0</v>
      </c>
      <c r="V12" s="43">
        <f t="shared" si="30"/>
        <v>45</v>
      </c>
    </row>
    <row r="13" spans="1:22" ht="17" x14ac:dyDescent="0.2">
      <c r="A13" s="49" t="s">
        <v>342</v>
      </c>
      <c r="B13" s="43" t="str">
        <f t="shared" si="15"/>
        <v>HARPS-N</v>
      </c>
      <c r="C13" s="43">
        <f>VLOOKUP(A13,'APPENDIX A'!$A$2:'APPENDIX A'!$E$524,3,0)</f>
        <v>900</v>
      </c>
      <c r="D13" s="43">
        <f>VLOOKUP(A13,'APPENDIX A'!$A$2:'APPENDIX A'!$E$524,2,0)</f>
        <v>1</v>
      </c>
      <c r="E13" s="43">
        <f t="shared" si="16"/>
        <v>1224</v>
      </c>
      <c r="F13" s="43">
        <f t="shared" si="17"/>
        <v>0.34</v>
      </c>
      <c r="G13" s="43">
        <f>VLOOKUP(A13,'APPENDIX A'!$A$2:'APPENDIX A'!$E$524,5,0)</f>
        <v>0</v>
      </c>
      <c r="H13" s="43">
        <f>VLOOKUP(A13,'APPENDIX A'!$A$2:'APPENDIX A'!$E$524,4,0)</f>
        <v>0</v>
      </c>
      <c r="I13" s="43">
        <f t="shared" si="18"/>
        <v>0</v>
      </c>
      <c r="J13" s="43">
        <f t="shared" si="19"/>
        <v>0</v>
      </c>
      <c r="K13" s="44">
        <f t="shared" si="20"/>
        <v>3.125E-2</v>
      </c>
      <c r="L13" s="44">
        <f t="shared" si="21"/>
        <v>4.5138888888888888E-2</v>
      </c>
      <c r="M13" s="45" t="str">
        <f>VLOOKUP(A13,'APPENDIX C'!$A$2:'APPENDIX C'!$B$486,2,0)</f>
        <v xml:space="preserve"> </v>
      </c>
      <c r="N13" s="46">
        <f t="shared" si="22"/>
        <v>0</v>
      </c>
      <c r="O13" s="46">
        <f t="shared" si="23"/>
        <v>0</v>
      </c>
      <c r="P13" s="46">
        <f t="shared" si="24"/>
        <v>0</v>
      </c>
      <c r="Q13" s="46">
        <f t="shared" si="25"/>
        <v>0</v>
      </c>
      <c r="R13" s="46">
        <f t="shared" si="26"/>
        <v>0</v>
      </c>
      <c r="S13" s="46">
        <f t="shared" si="27"/>
        <v>0</v>
      </c>
      <c r="T13" s="46">
        <f t="shared" si="28"/>
        <v>1.0900000000000001</v>
      </c>
      <c r="U13" s="43">
        <f t="shared" si="29"/>
        <v>1</v>
      </c>
      <c r="V13" s="43">
        <f t="shared" si="30"/>
        <v>5</v>
      </c>
    </row>
    <row r="14" spans="1:22" ht="17" x14ac:dyDescent="0.2">
      <c r="A14" s="49" t="s">
        <v>564</v>
      </c>
      <c r="B14" s="43" t="str">
        <f t="shared" si="15"/>
        <v>GIARPS</v>
      </c>
      <c r="C14" s="43">
        <f>VLOOKUP(A14,'APPENDIX A'!$A$2:'APPENDIX A'!$E$524,3,0)</f>
        <v>180</v>
      </c>
      <c r="D14" s="43">
        <f>VLOOKUP(A14,'APPENDIX A'!$A$2:'APPENDIX A'!$E$524,2,0)</f>
        <v>3</v>
      </c>
      <c r="E14" s="43">
        <f t="shared" si="16"/>
        <v>938</v>
      </c>
      <c r="F14" s="43">
        <f t="shared" si="17"/>
        <v>0.26055555555555554</v>
      </c>
      <c r="G14" s="43">
        <f>VLOOKUP(A14,'APPENDIX A'!$A$2:'APPENDIX A'!$E$524,5,0)</f>
        <v>300</v>
      </c>
      <c r="H14" s="43">
        <f>VLOOKUP(A14,'APPENDIX A'!$A$2:'APPENDIX A'!$E$524,4,0)</f>
        <v>1</v>
      </c>
      <c r="I14" s="43">
        <f t="shared" si="18"/>
        <v>780</v>
      </c>
      <c r="J14" s="43">
        <f t="shared" si="19"/>
        <v>0.21666666666666667</v>
      </c>
      <c r="K14" s="44">
        <f t="shared" si="20"/>
        <v>4.5138888888888888E-2</v>
      </c>
      <c r="L14" s="44">
        <f t="shared" si="21"/>
        <v>5.6250000000000001E-2</v>
      </c>
      <c r="M14" s="45" t="str">
        <f>VLOOKUP(A14,'APPENDIX C'!$A$2:'APPENDIX C'!$B$486,2,0)</f>
        <v xml:space="preserve"> </v>
      </c>
      <c r="N14" s="46">
        <f t="shared" si="22"/>
        <v>0</v>
      </c>
      <c r="O14" s="46">
        <f t="shared" si="23"/>
        <v>0</v>
      </c>
      <c r="P14" s="46">
        <f t="shared" si="24"/>
        <v>0</v>
      </c>
      <c r="Q14" s="46">
        <f t="shared" si="25"/>
        <v>0.26055555555555554</v>
      </c>
      <c r="R14" s="46">
        <f t="shared" si="26"/>
        <v>0</v>
      </c>
      <c r="S14" s="46">
        <f t="shared" si="27"/>
        <v>0</v>
      </c>
      <c r="T14" s="46">
        <f t="shared" si="28"/>
        <v>1.3438888888888889</v>
      </c>
      <c r="U14" s="43">
        <f t="shared" si="29"/>
        <v>1</v>
      </c>
      <c r="V14" s="43">
        <f t="shared" si="30"/>
        <v>21</v>
      </c>
    </row>
    <row r="15" spans="1:22" ht="17" x14ac:dyDescent="0.2">
      <c r="A15" s="49" t="s">
        <v>692</v>
      </c>
      <c r="B15" s="43" t="str">
        <f t="shared" si="15"/>
        <v>HARPS-N</v>
      </c>
      <c r="C15" s="43">
        <f>VLOOKUP(A15,'APPENDIX A'!$A$2:'APPENDIX A'!$E$524,3,0)</f>
        <v>1200</v>
      </c>
      <c r="D15" s="43">
        <f>VLOOKUP(A15,'APPENDIX A'!$A$2:'APPENDIX A'!$E$524,2,0)</f>
        <v>1</v>
      </c>
      <c r="E15" s="43">
        <f t="shared" si="16"/>
        <v>1524</v>
      </c>
      <c r="F15" s="43">
        <f t="shared" si="17"/>
        <v>0.42333333333333334</v>
      </c>
      <c r="G15" s="43">
        <f>VLOOKUP(A15,'APPENDIX A'!$A$2:'APPENDIX A'!$E$524,5,0)</f>
        <v>300</v>
      </c>
      <c r="H15" s="43">
        <f>VLOOKUP(A15,'APPENDIX A'!$A$2:'APPENDIX A'!$E$524,4,0)</f>
        <v>0</v>
      </c>
      <c r="I15" s="43">
        <f t="shared" si="18"/>
        <v>0</v>
      </c>
      <c r="J15" s="43">
        <f t="shared" si="19"/>
        <v>0</v>
      </c>
      <c r="K15" s="44">
        <f t="shared" si="20"/>
        <v>5.6250000000000001E-2</v>
      </c>
      <c r="L15" s="44">
        <f t="shared" si="21"/>
        <v>7.3611111111111113E-2</v>
      </c>
      <c r="M15" s="45" t="str">
        <f>VLOOKUP(A15,'APPENDIX C'!$A$2:'APPENDIX C'!$B$486,2,0)</f>
        <v xml:space="preserve"> </v>
      </c>
      <c r="N15" s="46">
        <f t="shared" si="22"/>
        <v>0</v>
      </c>
      <c r="O15" s="46">
        <f t="shared" si="23"/>
        <v>0</v>
      </c>
      <c r="P15" s="46">
        <f t="shared" si="24"/>
        <v>0</v>
      </c>
      <c r="Q15" s="46">
        <f t="shared" si="25"/>
        <v>0.42333333333333334</v>
      </c>
      <c r="R15" s="46">
        <f t="shared" si="26"/>
        <v>0</v>
      </c>
      <c r="S15" s="46">
        <f t="shared" si="27"/>
        <v>0</v>
      </c>
      <c r="T15" s="46">
        <f t="shared" si="28"/>
        <v>1.7733333333333334</v>
      </c>
      <c r="U15" s="43">
        <f t="shared" si="29"/>
        <v>1</v>
      </c>
      <c r="V15" s="43">
        <f t="shared" si="30"/>
        <v>46</v>
      </c>
    </row>
    <row r="16" spans="1:22" x14ac:dyDescent="0.2">
      <c r="A16" s="50" t="s">
        <v>547</v>
      </c>
      <c r="B16" s="43" t="str">
        <f t="shared" si="15"/>
        <v>HARPS-N</v>
      </c>
      <c r="C16" s="43">
        <f>VLOOKUP(A16,'APPENDIX A'!$A$2:'APPENDIX A'!$E$524,3,0)</f>
        <v>900</v>
      </c>
      <c r="D16" s="43">
        <f>VLOOKUP(A16,'APPENDIX A'!$A$2:'APPENDIX A'!$E$524,2,0)</f>
        <v>1</v>
      </c>
      <c r="E16" s="43">
        <f t="shared" si="16"/>
        <v>1224</v>
      </c>
      <c r="F16" s="43">
        <f t="shared" si="17"/>
        <v>0.34</v>
      </c>
      <c r="G16" s="43">
        <f>VLOOKUP(A16,'APPENDIX A'!$A$2:'APPENDIX A'!$E$524,5,0)</f>
        <v>0</v>
      </c>
      <c r="H16" s="43">
        <v>0</v>
      </c>
      <c r="I16" s="43">
        <f t="shared" si="18"/>
        <v>0</v>
      </c>
      <c r="J16" s="43">
        <f t="shared" si="19"/>
        <v>0</v>
      </c>
      <c r="K16" s="44">
        <f t="shared" si="20"/>
        <v>7.3611111111111113E-2</v>
      </c>
      <c r="L16" s="44">
        <f t="shared" si="21"/>
        <v>8.7500000000000008E-2</v>
      </c>
      <c r="M16" s="45" t="str">
        <f>VLOOKUP(A16,'APPENDIX C'!$A$2:'APPENDIX C'!$B$486,2,0)</f>
        <v/>
      </c>
      <c r="N16" s="46">
        <f t="shared" si="22"/>
        <v>0</v>
      </c>
      <c r="O16" s="46">
        <f t="shared" si="23"/>
        <v>0</v>
      </c>
      <c r="P16" s="46">
        <f t="shared" si="24"/>
        <v>0</v>
      </c>
      <c r="Q16" s="46">
        <f t="shared" si="25"/>
        <v>0</v>
      </c>
      <c r="R16" s="46">
        <f t="shared" si="26"/>
        <v>0</v>
      </c>
      <c r="S16" s="46">
        <f t="shared" si="27"/>
        <v>0.34</v>
      </c>
      <c r="T16" s="46">
        <f t="shared" si="28"/>
        <v>2.1066666666666665</v>
      </c>
      <c r="U16" s="43">
        <f t="shared" si="29"/>
        <v>2</v>
      </c>
      <c r="V16" s="43">
        <f t="shared" si="30"/>
        <v>6</v>
      </c>
    </row>
    <row r="17" spans="1:22" x14ac:dyDescent="0.2">
      <c r="A17" s="50" t="s">
        <v>547</v>
      </c>
      <c r="B17" s="43" t="str">
        <f t="shared" si="15"/>
        <v>HARPS-N</v>
      </c>
      <c r="C17" s="43">
        <f>VLOOKUP(A17,'APPENDIX A'!$A$2:'APPENDIX A'!$E$524,3,0)</f>
        <v>900</v>
      </c>
      <c r="D17" s="43">
        <f>VLOOKUP(A17,'APPENDIX A'!$A$2:'APPENDIX A'!$E$524,2,0)</f>
        <v>1</v>
      </c>
      <c r="E17" s="43">
        <f t="shared" si="16"/>
        <v>1224</v>
      </c>
      <c r="F17" s="43">
        <f t="shared" si="17"/>
        <v>0.34</v>
      </c>
      <c r="G17" s="43">
        <f>VLOOKUP(A17,'APPENDIX A'!$A$2:'APPENDIX A'!$E$524,5,0)</f>
        <v>0</v>
      </c>
      <c r="H17" s="43">
        <f>VLOOKUP(A17,'APPENDIX A'!$A$2:'APPENDIX A'!$E$524,4,0)</f>
        <v>0</v>
      </c>
      <c r="I17" s="43">
        <f t="shared" si="18"/>
        <v>0</v>
      </c>
      <c r="J17" s="43">
        <f t="shared" si="19"/>
        <v>0</v>
      </c>
      <c r="K17" s="44">
        <f t="shared" si="20"/>
        <v>8.7500000000000008E-2</v>
      </c>
      <c r="L17" s="44">
        <f t="shared" si="21"/>
        <v>0.1013888888888889</v>
      </c>
      <c r="M17" s="45" t="str">
        <f>VLOOKUP(A17,'APPENDIX C'!$A$2:'APPENDIX C'!$B$486,2,0)</f>
        <v/>
      </c>
      <c r="N17" s="46">
        <f t="shared" si="22"/>
        <v>0</v>
      </c>
      <c r="O17" s="46">
        <f t="shared" si="23"/>
        <v>0</v>
      </c>
      <c r="P17" s="46">
        <f t="shared" si="24"/>
        <v>0</v>
      </c>
      <c r="Q17" s="46">
        <f t="shared" si="25"/>
        <v>0</v>
      </c>
      <c r="R17" s="46">
        <f t="shared" si="26"/>
        <v>0</v>
      </c>
      <c r="S17" s="46">
        <f t="shared" si="27"/>
        <v>0.34</v>
      </c>
      <c r="T17" s="46">
        <f t="shared" si="28"/>
        <v>2.44</v>
      </c>
      <c r="U17" s="43">
        <f t="shared" si="29"/>
        <v>2</v>
      </c>
      <c r="V17" s="43">
        <f t="shared" si="30"/>
        <v>26</v>
      </c>
    </row>
    <row r="18" spans="1:22" x14ac:dyDescent="0.2">
      <c r="A18" s="50" t="s">
        <v>547</v>
      </c>
      <c r="B18" s="43" t="str">
        <f t="shared" si="15"/>
        <v>HARPS-N</v>
      </c>
      <c r="C18" s="43">
        <f>VLOOKUP(A18,'APPENDIX A'!$A$2:'APPENDIX A'!$E$524,3,0)</f>
        <v>900</v>
      </c>
      <c r="D18" s="43">
        <f>VLOOKUP(A18,'APPENDIX A'!$A$2:'APPENDIX A'!$E$524,2,0)</f>
        <v>1</v>
      </c>
      <c r="E18" s="43">
        <f t="shared" si="16"/>
        <v>1224</v>
      </c>
      <c r="F18" s="43">
        <f t="shared" si="17"/>
        <v>0.34</v>
      </c>
      <c r="G18" s="43">
        <f>VLOOKUP(A18,'APPENDIX A'!$A$2:'APPENDIX A'!$E$524,5,0)</f>
        <v>0</v>
      </c>
      <c r="H18" s="43">
        <f>VLOOKUP(A18,'APPENDIX A'!$A$2:'APPENDIX A'!$E$524,4,0)</f>
        <v>0</v>
      </c>
      <c r="I18" s="43">
        <f t="shared" si="18"/>
        <v>0</v>
      </c>
      <c r="J18" s="43">
        <f t="shared" si="19"/>
        <v>0</v>
      </c>
      <c r="K18" s="44">
        <f t="shared" si="20"/>
        <v>0.1013888888888889</v>
      </c>
      <c r="L18" s="44">
        <f t="shared" si="21"/>
        <v>0.11527777777777777</v>
      </c>
      <c r="M18" s="45" t="str">
        <f>VLOOKUP(A18,'APPENDIX C'!$A$2:'APPENDIX C'!$B$486,2,0)</f>
        <v/>
      </c>
      <c r="N18" s="46">
        <f t="shared" si="22"/>
        <v>0</v>
      </c>
      <c r="O18" s="46">
        <f t="shared" si="23"/>
        <v>0</v>
      </c>
      <c r="P18" s="46">
        <f t="shared" si="24"/>
        <v>0</v>
      </c>
      <c r="Q18" s="46">
        <f t="shared" si="25"/>
        <v>0</v>
      </c>
      <c r="R18" s="46">
        <f t="shared" si="26"/>
        <v>0</v>
      </c>
      <c r="S18" s="46">
        <f t="shared" si="27"/>
        <v>0.34</v>
      </c>
      <c r="T18" s="46">
        <f t="shared" si="28"/>
        <v>2.7733333333333334</v>
      </c>
      <c r="U18" s="43">
        <f t="shared" si="29"/>
        <v>2</v>
      </c>
      <c r="V18" s="43">
        <f t="shared" si="30"/>
        <v>46</v>
      </c>
    </row>
    <row r="19" spans="1:22" x14ac:dyDescent="0.2">
      <c r="A19" s="50" t="s">
        <v>547</v>
      </c>
      <c r="B19" s="43" t="str">
        <f t="shared" si="15"/>
        <v>HARPS-N</v>
      </c>
      <c r="C19" s="43">
        <f>VLOOKUP(A19,'APPENDIX A'!$A$2:'APPENDIX A'!$E$524,3,0)</f>
        <v>900</v>
      </c>
      <c r="D19" s="43">
        <f>VLOOKUP(A19,'APPENDIX A'!$A$2:'APPENDIX A'!$E$524,2,0)</f>
        <v>1</v>
      </c>
      <c r="E19" s="43">
        <f t="shared" si="16"/>
        <v>1224</v>
      </c>
      <c r="F19" s="43">
        <f t="shared" si="17"/>
        <v>0.34</v>
      </c>
      <c r="G19" s="43">
        <f>VLOOKUP(A19,'APPENDIX A'!$A$2:'APPENDIX A'!$E$524,5,0)</f>
        <v>0</v>
      </c>
      <c r="H19" s="43">
        <f>VLOOKUP(A19,'APPENDIX A'!$A$2:'APPENDIX A'!$E$524,4,0)</f>
        <v>0</v>
      </c>
      <c r="I19" s="43">
        <f t="shared" si="18"/>
        <v>0</v>
      </c>
      <c r="J19" s="43">
        <f t="shared" si="19"/>
        <v>0</v>
      </c>
      <c r="K19" s="44">
        <f t="shared" si="20"/>
        <v>0.11527777777777777</v>
      </c>
      <c r="L19" s="44">
        <f t="shared" si="21"/>
        <v>0.12916666666666668</v>
      </c>
      <c r="M19" s="45" t="str">
        <f>VLOOKUP(A19,'APPENDIX C'!$A$2:'APPENDIX C'!$B$486,2,0)</f>
        <v/>
      </c>
      <c r="N19" s="46">
        <f t="shared" si="22"/>
        <v>0</v>
      </c>
      <c r="O19" s="46">
        <f t="shared" si="23"/>
        <v>0</v>
      </c>
      <c r="P19" s="46">
        <f t="shared" si="24"/>
        <v>0</v>
      </c>
      <c r="Q19" s="46">
        <f t="shared" si="25"/>
        <v>0</v>
      </c>
      <c r="R19" s="46">
        <f t="shared" si="26"/>
        <v>0</v>
      </c>
      <c r="S19" s="46">
        <f t="shared" si="27"/>
        <v>0.34</v>
      </c>
      <c r="T19" s="46">
        <f t="shared" si="28"/>
        <v>3.1066666666666665</v>
      </c>
      <c r="U19" s="43">
        <f t="shared" si="29"/>
        <v>3</v>
      </c>
      <c r="V19" s="43">
        <f t="shared" si="30"/>
        <v>6</v>
      </c>
    </row>
    <row r="20" spans="1:22" x14ac:dyDescent="0.2">
      <c r="A20" s="50" t="s">
        <v>547</v>
      </c>
      <c r="B20" s="43" t="str">
        <f t="shared" si="15"/>
        <v>HARPS-N</v>
      </c>
      <c r="C20" s="43">
        <f>VLOOKUP(A20,'APPENDIX A'!$A$2:'APPENDIX A'!$E$524,3,0)</f>
        <v>900</v>
      </c>
      <c r="D20" s="43">
        <f>VLOOKUP(A20,'APPENDIX A'!$A$2:'APPENDIX A'!$E$524,2,0)</f>
        <v>1</v>
      </c>
      <c r="E20" s="43">
        <f t="shared" si="16"/>
        <v>1224</v>
      </c>
      <c r="F20" s="43">
        <f t="shared" si="17"/>
        <v>0.34</v>
      </c>
      <c r="G20" s="43">
        <f>VLOOKUP(A20,'APPENDIX A'!$A$2:'APPENDIX A'!$E$524,5,0)</f>
        <v>0</v>
      </c>
      <c r="H20" s="43">
        <f>VLOOKUP(A20,'APPENDIX A'!$A$2:'APPENDIX A'!$E$524,4,0)</f>
        <v>0</v>
      </c>
      <c r="I20" s="43">
        <f t="shared" si="18"/>
        <v>0</v>
      </c>
      <c r="J20" s="43">
        <f t="shared" si="19"/>
        <v>0</v>
      </c>
      <c r="K20" s="44">
        <f t="shared" si="20"/>
        <v>0.12916666666666668</v>
      </c>
      <c r="L20" s="44">
        <f t="shared" si="21"/>
        <v>0.14305555555555557</v>
      </c>
      <c r="M20" s="45" t="str">
        <f>VLOOKUP(A20,'APPENDIX C'!$A$2:'APPENDIX C'!$B$486,2,0)</f>
        <v/>
      </c>
      <c r="N20" s="46">
        <f t="shared" si="22"/>
        <v>0</v>
      </c>
      <c r="O20" s="46">
        <f t="shared" si="23"/>
        <v>0</v>
      </c>
      <c r="P20" s="46">
        <f t="shared" si="24"/>
        <v>0</v>
      </c>
      <c r="Q20" s="46">
        <f t="shared" si="25"/>
        <v>0</v>
      </c>
      <c r="R20" s="46">
        <f t="shared" si="26"/>
        <v>0</v>
      </c>
      <c r="S20" s="46">
        <f t="shared" si="27"/>
        <v>0.34</v>
      </c>
      <c r="T20" s="46">
        <f t="shared" si="28"/>
        <v>3.44</v>
      </c>
      <c r="U20" s="43">
        <f t="shared" si="29"/>
        <v>3</v>
      </c>
      <c r="V20" s="43">
        <f t="shared" si="30"/>
        <v>26</v>
      </c>
    </row>
    <row r="21" spans="1:22" x14ac:dyDescent="0.2">
      <c r="A21" s="50" t="s">
        <v>547</v>
      </c>
      <c r="B21" s="43" t="str">
        <f t="shared" si="15"/>
        <v>HARPS-N</v>
      </c>
      <c r="C21" s="43">
        <f>VLOOKUP(A21,'APPENDIX A'!$A$2:'APPENDIX A'!$E$524,3,0)</f>
        <v>900</v>
      </c>
      <c r="D21" s="43">
        <f>VLOOKUP(A21,'APPENDIX A'!$A$2:'APPENDIX A'!$E$524,2,0)</f>
        <v>1</v>
      </c>
      <c r="E21" s="43">
        <f t="shared" si="16"/>
        <v>1224</v>
      </c>
      <c r="F21" s="43">
        <f t="shared" si="17"/>
        <v>0.34</v>
      </c>
      <c r="G21" s="43">
        <f>VLOOKUP(A21,'APPENDIX A'!$A$2:'APPENDIX A'!$E$524,5,0)</f>
        <v>0</v>
      </c>
      <c r="H21" s="43">
        <f>VLOOKUP(A21,'APPENDIX A'!$A$2:'APPENDIX A'!$E$524,4,0)</f>
        <v>0</v>
      </c>
      <c r="I21" s="43">
        <f t="shared" si="18"/>
        <v>0</v>
      </c>
      <c r="J21" s="43">
        <f t="shared" si="19"/>
        <v>0</v>
      </c>
      <c r="K21" s="44">
        <f t="shared" si="20"/>
        <v>0.14305555555555557</v>
      </c>
      <c r="L21" s="44">
        <f t="shared" si="21"/>
        <v>0.15694444444444444</v>
      </c>
      <c r="M21" s="45" t="str">
        <f>VLOOKUP(A21,'APPENDIX C'!$A$2:'APPENDIX C'!$B$486,2,0)</f>
        <v/>
      </c>
      <c r="N21" s="46">
        <f t="shared" si="22"/>
        <v>0</v>
      </c>
      <c r="O21" s="46">
        <f t="shared" si="23"/>
        <v>0</v>
      </c>
      <c r="P21" s="46">
        <f t="shared" si="24"/>
        <v>0</v>
      </c>
      <c r="Q21" s="46">
        <f t="shared" si="25"/>
        <v>0</v>
      </c>
      <c r="R21" s="46">
        <f t="shared" si="26"/>
        <v>0</v>
      </c>
      <c r="S21" s="46">
        <f t="shared" si="27"/>
        <v>0.34</v>
      </c>
      <c r="T21" s="46">
        <f t="shared" si="28"/>
        <v>3.7733333333333334</v>
      </c>
      <c r="U21" s="43">
        <f t="shared" si="29"/>
        <v>3</v>
      </c>
      <c r="V21" s="43">
        <f t="shared" si="30"/>
        <v>46</v>
      </c>
    </row>
    <row r="22" spans="1:22" x14ac:dyDescent="0.2">
      <c r="A22" s="50" t="s">
        <v>547</v>
      </c>
      <c r="B22" s="43" t="str">
        <f t="shared" si="15"/>
        <v>HARPS-N</v>
      </c>
      <c r="C22" s="43">
        <f>VLOOKUP(A22,'APPENDIX A'!$A$2:'APPENDIX A'!$E$524,3,0)</f>
        <v>900</v>
      </c>
      <c r="D22" s="43">
        <f>VLOOKUP(A22,'APPENDIX A'!$A$2:'APPENDIX A'!$E$524,2,0)</f>
        <v>1</v>
      </c>
      <c r="E22" s="43">
        <f t="shared" si="16"/>
        <v>1224</v>
      </c>
      <c r="F22" s="43">
        <f t="shared" si="17"/>
        <v>0.34</v>
      </c>
      <c r="G22" s="43">
        <f>VLOOKUP(A22,'APPENDIX A'!$A$2:'APPENDIX A'!$E$524,5,0)</f>
        <v>0</v>
      </c>
      <c r="H22" s="43">
        <f>VLOOKUP(A22,'APPENDIX A'!$A$2:'APPENDIX A'!$E$524,4,0)</f>
        <v>0</v>
      </c>
      <c r="I22" s="43">
        <f t="shared" si="18"/>
        <v>0</v>
      </c>
      <c r="J22" s="43">
        <f t="shared" si="19"/>
        <v>0</v>
      </c>
      <c r="K22" s="44">
        <f t="shared" si="20"/>
        <v>0.15694444444444444</v>
      </c>
      <c r="L22" s="44">
        <f t="shared" si="21"/>
        <v>0.17083333333333331</v>
      </c>
      <c r="M22" s="45" t="str">
        <f>VLOOKUP(A22,'APPENDIX C'!$A$2:'APPENDIX C'!$B$486,2,0)</f>
        <v/>
      </c>
      <c r="N22" s="46">
        <f t="shared" si="22"/>
        <v>0</v>
      </c>
      <c r="O22" s="46">
        <f t="shared" si="23"/>
        <v>0</v>
      </c>
      <c r="P22" s="46">
        <f t="shared" si="24"/>
        <v>0</v>
      </c>
      <c r="Q22" s="46">
        <f t="shared" si="25"/>
        <v>0</v>
      </c>
      <c r="R22" s="46">
        <f t="shared" si="26"/>
        <v>0</v>
      </c>
      <c r="S22" s="46">
        <f t="shared" si="27"/>
        <v>0.34</v>
      </c>
      <c r="T22" s="46">
        <f t="shared" si="28"/>
        <v>4.1066666666666665</v>
      </c>
      <c r="U22" s="43">
        <f t="shared" si="29"/>
        <v>4</v>
      </c>
      <c r="V22" s="43">
        <f t="shared" si="30"/>
        <v>6</v>
      </c>
    </row>
    <row r="23" spans="1:22" ht="17" x14ac:dyDescent="0.2">
      <c r="A23" s="49" t="s">
        <v>565</v>
      </c>
      <c r="B23" s="43" t="str">
        <f t="shared" si="15"/>
        <v>GIARPS</v>
      </c>
      <c r="C23" s="43">
        <f>VLOOKUP(A23,'APPENDIX A'!$A$2:'APPENDIX A'!$E$524,3,0)</f>
        <v>200</v>
      </c>
      <c r="D23" s="43">
        <f>VLOOKUP(A23,'APPENDIX A'!$A$2:'APPENDIX A'!$E$524,2,0)</f>
        <v>2</v>
      </c>
      <c r="E23" s="43">
        <f t="shared" si="16"/>
        <v>761</v>
      </c>
      <c r="F23" s="43">
        <f t="shared" si="17"/>
        <v>0.21138888888888888</v>
      </c>
      <c r="G23" s="43">
        <f>VLOOKUP(A23,'APPENDIX A'!$A$2:'APPENDIX A'!$E$524,5,0)</f>
        <v>300</v>
      </c>
      <c r="H23" s="43">
        <f>VLOOKUP(A23,'APPENDIX A'!$A$2:'APPENDIX A'!$E$524,4,0)</f>
        <v>1</v>
      </c>
      <c r="I23" s="43">
        <f t="shared" si="18"/>
        <v>780</v>
      </c>
      <c r="J23" s="43">
        <f t="shared" si="19"/>
        <v>0.21666666666666667</v>
      </c>
      <c r="K23" s="44">
        <f t="shared" si="20"/>
        <v>0.17083333333333331</v>
      </c>
      <c r="L23" s="44">
        <f t="shared" si="21"/>
        <v>0.17986111111111111</v>
      </c>
      <c r="M23" s="45" t="str">
        <f>VLOOKUP(A23,'APPENDIX C'!$A$2:'APPENDIX C'!$B$486,2,0)</f>
        <v xml:space="preserve"> </v>
      </c>
      <c r="N23" s="46">
        <f t="shared" si="22"/>
        <v>0</v>
      </c>
      <c r="O23" s="46">
        <f t="shared" si="23"/>
        <v>0</v>
      </c>
      <c r="P23" s="46">
        <f t="shared" si="24"/>
        <v>0</v>
      </c>
      <c r="Q23" s="46">
        <f t="shared" si="25"/>
        <v>0.21666666666666667</v>
      </c>
      <c r="R23" s="46">
        <f t="shared" si="26"/>
        <v>0</v>
      </c>
      <c r="S23" s="46">
        <f t="shared" si="27"/>
        <v>0</v>
      </c>
      <c r="T23" s="46">
        <f t="shared" si="28"/>
        <v>4.3166666666666664</v>
      </c>
      <c r="U23" s="43">
        <f t="shared" si="29"/>
        <v>4</v>
      </c>
      <c r="V23" s="43">
        <f t="shared" si="30"/>
        <v>19</v>
      </c>
    </row>
    <row r="24" spans="1:22" ht="17" x14ac:dyDescent="0.2">
      <c r="A24" s="49" t="s">
        <v>650</v>
      </c>
      <c r="B24" s="43" t="str">
        <f t="shared" si="15"/>
        <v>HARPS-N</v>
      </c>
      <c r="C24" s="43">
        <f>VLOOKUP(A24,'APPENDIX A'!$A$2:'APPENDIX A'!$E$524,3,0)</f>
        <v>1200</v>
      </c>
      <c r="D24" s="43">
        <f>VLOOKUP(A24,'APPENDIX A'!$A$2:'APPENDIX A'!$E$524,2,0)</f>
        <v>1</v>
      </c>
      <c r="E24" s="43">
        <f t="shared" si="16"/>
        <v>1524</v>
      </c>
      <c r="F24" s="43">
        <f t="shared" si="17"/>
        <v>0.42333333333333334</v>
      </c>
      <c r="G24" s="43">
        <f>VLOOKUP(A24,'APPENDIX A'!$A$2:'APPENDIX A'!$E$524,5,0)</f>
        <v>0</v>
      </c>
      <c r="H24" s="43">
        <f>VLOOKUP(A24,'APPENDIX A'!$A$2:'APPENDIX A'!$E$524,4,0)</f>
        <v>0</v>
      </c>
      <c r="I24" s="43">
        <f t="shared" si="18"/>
        <v>0</v>
      </c>
      <c r="J24" s="43">
        <f t="shared" si="19"/>
        <v>0</v>
      </c>
      <c r="K24" s="44">
        <f t="shared" si="20"/>
        <v>0.17986111111111111</v>
      </c>
      <c r="L24" s="44">
        <f t="shared" si="21"/>
        <v>0.19722222222222222</v>
      </c>
      <c r="M24" s="45" t="str">
        <f>VLOOKUP(A24,'APPENDIX C'!$A$2:'APPENDIX C'!$B$486,2,0)</f>
        <v xml:space="preserve"> </v>
      </c>
      <c r="N24" s="46">
        <f t="shared" si="22"/>
        <v>0.42333333333333334</v>
      </c>
      <c r="O24" s="46">
        <f t="shared" si="23"/>
        <v>0</v>
      </c>
      <c r="P24" s="46">
        <f t="shared" si="24"/>
        <v>0</v>
      </c>
      <c r="Q24" s="46">
        <f t="shared" si="25"/>
        <v>0</v>
      </c>
      <c r="R24" s="46">
        <f t="shared" si="26"/>
        <v>0</v>
      </c>
      <c r="S24" s="46">
        <f t="shared" si="27"/>
        <v>0</v>
      </c>
      <c r="T24" s="46">
        <f t="shared" si="28"/>
        <v>4.74</v>
      </c>
      <c r="U24" s="43">
        <f t="shared" si="29"/>
        <v>4</v>
      </c>
      <c r="V24" s="43">
        <f t="shared" si="30"/>
        <v>44</v>
      </c>
    </row>
    <row r="25" spans="1:22" ht="17" x14ac:dyDescent="0.2">
      <c r="A25" s="49" t="s">
        <v>630</v>
      </c>
      <c r="B25" s="43" t="str">
        <f t="shared" si="15"/>
        <v>GIARPS</v>
      </c>
      <c r="C25" s="43">
        <f>VLOOKUP(A25,'APPENDIX A'!$A$2:'APPENDIX A'!$E$524,3,0)</f>
        <v>2640</v>
      </c>
      <c r="D25" s="43">
        <f>VLOOKUP(A25,'APPENDIX A'!$A$2:'APPENDIX A'!$E$524,2,0)</f>
        <v>1</v>
      </c>
      <c r="E25" s="43">
        <f t="shared" si="16"/>
        <v>2964</v>
      </c>
      <c r="F25" s="43">
        <f t="shared" si="17"/>
        <v>0.82333333333333336</v>
      </c>
      <c r="G25" s="43">
        <f>VLOOKUP(A25,'APPENDIX A'!$A$2:'APPENDIX A'!$E$524,5,0)</f>
        <v>300</v>
      </c>
      <c r="H25" s="43">
        <f>VLOOKUP(A25,'APPENDIX A'!$A$2:'APPENDIX A'!$E$524,4,0)</f>
        <v>3</v>
      </c>
      <c r="I25" s="43">
        <f t="shared" si="18"/>
        <v>2340</v>
      </c>
      <c r="J25" s="43">
        <f t="shared" si="19"/>
        <v>0.65</v>
      </c>
      <c r="K25" s="44">
        <f t="shared" si="20"/>
        <v>0.19722222222222222</v>
      </c>
      <c r="L25" s="44">
        <f t="shared" si="21"/>
        <v>0.23124999999999998</v>
      </c>
      <c r="M25" s="45" t="str">
        <f>VLOOKUP(A25,'APPENDIX C'!$A$2:'APPENDIX C'!$B$486,2,0)</f>
        <v>NOTE_50</v>
      </c>
      <c r="N25" s="46">
        <f t="shared" si="22"/>
        <v>0</v>
      </c>
      <c r="O25" s="46">
        <f t="shared" si="23"/>
        <v>0</v>
      </c>
      <c r="P25" s="46">
        <f t="shared" si="24"/>
        <v>0</v>
      </c>
      <c r="Q25" s="46">
        <f t="shared" si="25"/>
        <v>0.82333333333333336</v>
      </c>
      <c r="R25" s="46">
        <f t="shared" si="26"/>
        <v>0</v>
      </c>
      <c r="S25" s="46">
        <f t="shared" si="27"/>
        <v>0</v>
      </c>
      <c r="T25" s="46">
        <f t="shared" si="28"/>
        <v>5.5566666666666666</v>
      </c>
      <c r="U25" s="43">
        <f t="shared" si="29"/>
        <v>5</v>
      </c>
      <c r="V25" s="43">
        <f t="shared" si="30"/>
        <v>33</v>
      </c>
    </row>
    <row r="26" spans="1:22" x14ac:dyDescent="0.2">
      <c r="A26" s="50" t="s">
        <v>547</v>
      </c>
      <c r="B26" s="43" t="str">
        <f t="shared" si="15"/>
        <v>HARPS-N</v>
      </c>
      <c r="C26" s="43">
        <f>VLOOKUP(A26,'APPENDIX A'!$A$2:'APPENDIX A'!$E$524,3,0)</f>
        <v>900</v>
      </c>
      <c r="D26" s="43">
        <f>VLOOKUP(A26,'APPENDIX A'!$A$2:'APPENDIX A'!$E$524,2,0)</f>
        <v>1</v>
      </c>
      <c r="E26" s="43">
        <f t="shared" si="16"/>
        <v>1224</v>
      </c>
      <c r="F26" s="43">
        <f t="shared" si="17"/>
        <v>0.34</v>
      </c>
      <c r="G26" s="43">
        <f>VLOOKUP(A26,'APPENDIX A'!$A$2:'APPENDIX A'!$E$524,5,0)</f>
        <v>0</v>
      </c>
      <c r="H26" s="43">
        <f>VLOOKUP(A26,'APPENDIX A'!$A$2:'APPENDIX A'!$E$524,4,0)</f>
        <v>0</v>
      </c>
      <c r="I26" s="43">
        <f t="shared" si="18"/>
        <v>0</v>
      </c>
      <c r="J26" s="43">
        <f t="shared" si="19"/>
        <v>0</v>
      </c>
      <c r="K26" s="44">
        <f t="shared" si="20"/>
        <v>0.23124999999999998</v>
      </c>
      <c r="L26" s="44">
        <f t="shared" si="21"/>
        <v>0.24513888888888888</v>
      </c>
      <c r="M26" s="45" t="str">
        <f>VLOOKUP(A26,'APPENDIX C'!$A$2:'APPENDIX C'!$B$486,2,0)</f>
        <v/>
      </c>
      <c r="N26" s="46">
        <f t="shared" si="22"/>
        <v>0</v>
      </c>
      <c r="O26" s="46">
        <f t="shared" si="23"/>
        <v>0</v>
      </c>
      <c r="P26" s="46">
        <f t="shared" si="24"/>
        <v>0</v>
      </c>
      <c r="Q26" s="46">
        <f t="shared" si="25"/>
        <v>0</v>
      </c>
      <c r="R26" s="46">
        <f t="shared" si="26"/>
        <v>0</v>
      </c>
      <c r="S26" s="46">
        <f t="shared" si="27"/>
        <v>0.34</v>
      </c>
      <c r="T26" s="46">
        <f t="shared" si="28"/>
        <v>5.89</v>
      </c>
      <c r="U26" s="43">
        <f t="shared" si="29"/>
        <v>5</v>
      </c>
      <c r="V26" s="43">
        <f t="shared" si="30"/>
        <v>53</v>
      </c>
    </row>
    <row r="27" spans="1:22" x14ac:dyDescent="0.2">
      <c r="A27" s="50" t="s">
        <v>547</v>
      </c>
      <c r="B27" s="43" t="str">
        <f t="shared" si="15"/>
        <v>HARPS-N</v>
      </c>
      <c r="C27" s="43">
        <f>VLOOKUP(A27,'APPENDIX A'!$A$2:'APPENDIX A'!$E$524,3,0)</f>
        <v>900</v>
      </c>
      <c r="D27" s="43">
        <f>VLOOKUP(A27,'APPENDIX A'!$A$2:'APPENDIX A'!$E$524,2,0)</f>
        <v>1</v>
      </c>
      <c r="E27" s="43">
        <f t="shared" si="16"/>
        <v>1224</v>
      </c>
      <c r="F27" s="43">
        <f t="shared" si="17"/>
        <v>0.34</v>
      </c>
      <c r="G27" s="43">
        <f>VLOOKUP(A27,'APPENDIX A'!$A$2:'APPENDIX A'!$E$524,5,0)</f>
        <v>0</v>
      </c>
      <c r="H27" s="43">
        <f>VLOOKUP(A27,'APPENDIX A'!$A$2:'APPENDIX A'!$E$524,4,0)</f>
        <v>0</v>
      </c>
      <c r="I27" s="43">
        <f t="shared" si="18"/>
        <v>0</v>
      </c>
      <c r="J27" s="43">
        <f t="shared" si="19"/>
        <v>0</v>
      </c>
      <c r="K27" s="44">
        <f t="shared" si="20"/>
        <v>0.24513888888888888</v>
      </c>
      <c r="L27" s="44">
        <f t="shared" si="21"/>
        <v>0.2590277777777778</v>
      </c>
      <c r="M27" s="45" t="str">
        <f>VLOOKUP(A27,'APPENDIX C'!$A$2:'APPENDIX C'!$B$486,2,0)</f>
        <v/>
      </c>
      <c r="N27" s="46">
        <f t="shared" si="22"/>
        <v>0</v>
      </c>
      <c r="O27" s="46">
        <f t="shared" si="23"/>
        <v>0</v>
      </c>
      <c r="P27" s="46">
        <f t="shared" si="24"/>
        <v>0</v>
      </c>
      <c r="Q27" s="46">
        <f t="shared" si="25"/>
        <v>0</v>
      </c>
      <c r="R27" s="46">
        <f t="shared" si="26"/>
        <v>0</v>
      </c>
      <c r="S27" s="46">
        <f t="shared" si="27"/>
        <v>0.34</v>
      </c>
      <c r="T27" s="46">
        <f t="shared" si="28"/>
        <v>6.2233333333333336</v>
      </c>
      <c r="U27" s="43">
        <f t="shared" si="29"/>
        <v>6</v>
      </c>
      <c r="V27" s="43">
        <f t="shared" si="30"/>
        <v>13</v>
      </c>
    </row>
    <row r="28" spans="1:22" x14ac:dyDescent="0.2">
      <c r="A28" s="50" t="s">
        <v>547</v>
      </c>
      <c r="B28" s="43" t="str">
        <f t="shared" si="15"/>
        <v>HARPS-N</v>
      </c>
      <c r="C28" s="43">
        <f>VLOOKUP(A28,'APPENDIX A'!$A$2:'APPENDIX A'!$E$524,3,0)</f>
        <v>900</v>
      </c>
      <c r="D28" s="43">
        <f>VLOOKUP(A28,'APPENDIX A'!$A$2:'APPENDIX A'!$E$524,2,0)</f>
        <v>1</v>
      </c>
      <c r="E28" s="43">
        <f t="shared" si="16"/>
        <v>1224</v>
      </c>
      <c r="F28" s="43">
        <f t="shared" si="17"/>
        <v>0.34</v>
      </c>
      <c r="G28" s="43">
        <f>VLOOKUP(A28,'APPENDIX A'!$A$2:'APPENDIX A'!$E$524,5,0)</f>
        <v>0</v>
      </c>
      <c r="H28" s="43">
        <f>VLOOKUP(A28,'APPENDIX A'!$A$2:'APPENDIX A'!$E$524,4,0)</f>
        <v>0</v>
      </c>
      <c r="I28" s="43">
        <f t="shared" si="18"/>
        <v>0</v>
      </c>
      <c r="J28" s="43">
        <f t="shared" si="19"/>
        <v>0</v>
      </c>
      <c r="K28" s="44">
        <f t="shared" si="20"/>
        <v>0.2590277777777778</v>
      </c>
      <c r="L28" s="44">
        <f t="shared" si="21"/>
        <v>0.27291666666666664</v>
      </c>
      <c r="M28" s="45" t="str">
        <f>VLOOKUP(A28,'APPENDIX C'!$A$2:'APPENDIX C'!$B$486,2,0)</f>
        <v/>
      </c>
      <c r="N28" s="46">
        <f t="shared" si="22"/>
        <v>0</v>
      </c>
      <c r="O28" s="46">
        <f t="shared" si="23"/>
        <v>0</v>
      </c>
      <c r="P28" s="46">
        <f t="shared" si="24"/>
        <v>0</v>
      </c>
      <c r="Q28" s="46">
        <f t="shared" si="25"/>
        <v>0</v>
      </c>
      <c r="R28" s="46">
        <f t="shared" si="26"/>
        <v>0</v>
      </c>
      <c r="S28" s="46">
        <f t="shared" si="27"/>
        <v>0.34</v>
      </c>
      <c r="T28" s="46">
        <f t="shared" si="28"/>
        <v>6.5566666666666666</v>
      </c>
      <c r="U28" s="43">
        <f t="shared" si="29"/>
        <v>6</v>
      </c>
      <c r="V28" s="43">
        <f t="shared" si="30"/>
        <v>33</v>
      </c>
    </row>
    <row r="29" spans="1:22" x14ac:dyDescent="0.2">
      <c r="A29" s="43"/>
      <c r="B29" s="43"/>
      <c r="C29" s="43"/>
      <c r="D29" s="43"/>
      <c r="E29" s="43"/>
      <c r="F29" s="43"/>
      <c r="G29" s="43"/>
      <c r="H29" s="43"/>
      <c r="I29" s="43"/>
      <c r="J29" s="43"/>
    </row>
    <row r="30" spans="1:22" x14ac:dyDescent="0.2">
      <c r="A30" s="43"/>
      <c r="B30" s="43"/>
      <c r="C30" s="43"/>
      <c r="D30" s="43"/>
      <c r="E30" s="43"/>
      <c r="F30" s="43"/>
      <c r="G30" s="43"/>
      <c r="H30" s="43"/>
      <c r="I30" s="43"/>
      <c r="J30" s="43"/>
      <c r="M30" s="37" t="s">
        <v>113</v>
      </c>
      <c r="N30" s="46">
        <f t="shared" ref="N30:S30" si="31">SUM(N2:N28)</f>
        <v>0.84666666666666668</v>
      </c>
      <c r="O30" s="46">
        <f t="shared" si="31"/>
        <v>0</v>
      </c>
      <c r="P30" s="46">
        <f t="shared" si="31"/>
        <v>0</v>
      </c>
      <c r="Q30" s="46">
        <f t="shared" si="31"/>
        <v>3.3705555555555557</v>
      </c>
      <c r="R30" s="46">
        <f t="shared" si="31"/>
        <v>0</v>
      </c>
      <c r="S30" s="46">
        <f t="shared" si="31"/>
        <v>6.1199999999999983</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9"/>
      <c r="E45" s="43"/>
      <c r="F45" s="43"/>
      <c r="G45" s="43"/>
      <c r="H45" s="43"/>
      <c r="I45" s="43"/>
      <c r="J45" s="43"/>
    </row>
    <row r="46" spans="1:10" x14ac:dyDescent="0.2">
      <c r="A46" s="43"/>
      <c r="B46" s="43"/>
      <c r="C46" s="43"/>
      <c r="D46" s="49"/>
      <c r="E46" s="43"/>
      <c r="F46" s="43"/>
      <c r="G46" s="43"/>
      <c r="H46" s="43"/>
      <c r="I46" s="43"/>
      <c r="J46" s="43"/>
    </row>
    <row r="47" spans="1:10" x14ac:dyDescent="0.2">
      <c r="A47" s="43"/>
      <c r="B47" s="43"/>
      <c r="C47" s="43"/>
      <c r="D47" s="49"/>
      <c r="E47" s="43"/>
      <c r="F47" s="43"/>
      <c r="G47" s="43"/>
      <c r="H47" s="43"/>
      <c r="I47" s="43"/>
      <c r="J47" s="43"/>
    </row>
    <row r="48" spans="1:10" x14ac:dyDescent="0.2">
      <c r="A48" s="43"/>
      <c r="B48" s="43"/>
      <c r="C48" s="43"/>
      <c r="D48" s="49"/>
      <c r="E48" s="43"/>
      <c r="F48" s="43"/>
      <c r="G48" s="43"/>
      <c r="H48" s="43"/>
      <c r="I48" s="43"/>
      <c r="J48" s="43"/>
    </row>
    <row r="49" spans="4:4" x14ac:dyDescent="0.2">
      <c r="D49" s="50"/>
    </row>
    <row r="50" spans="4:4" x14ac:dyDescent="0.2">
      <c r="D50" s="50"/>
    </row>
    <row r="51" spans="4:4" x14ac:dyDescent="0.2">
      <c r="D51" s="50"/>
    </row>
    <row r="52" spans="4:4" x14ac:dyDescent="0.2">
      <c r="D52" s="50"/>
    </row>
    <row r="53" spans="4:4" x14ac:dyDescent="0.2">
      <c r="D53" s="50"/>
    </row>
    <row r="54" spans="4:4" x14ac:dyDescent="0.2">
      <c r="D54" s="50"/>
    </row>
    <row r="55" spans="4:4" x14ac:dyDescent="0.2">
      <c r="D55" s="50"/>
    </row>
    <row r="56" spans="4:4" x14ac:dyDescent="0.2">
      <c r="D56" s="50"/>
    </row>
  </sheetData>
  <pageMargins left="0.75" right="0.75" top="1" bottom="1" header="0.5" footer="0.5"/>
  <pageSetup paperSize="9"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8"/>
  <sheetViews>
    <sheetView workbookViewId="0">
      <selection activeCell="A3" sqref="A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708</v>
      </c>
      <c r="B2" s="43" t="str">
        <f>IF(F2=0, IF(J2=0,"NONE","GIANO-B"),IF(J2=0,"HARPS-N","GIARPS"))</f>
        <v>GIARPS</v>
      </c>
      <c r="C2" s="43">
        <f>VLOOKUP(A2,'APPENDIX A'!$A$2:'APPENDIX A'!$E$524,3,0)</f>
        <v>2640</v>
      </c>
      <c r="D2" s="43">
        <f>VLOOKUP(A2,'APPENDIX A'!$A$2:'APPENDIX A'!$E$524,2,0)</f>
        <v>1</v>
      </c>
      <c r="E2" s="43">
        <f>IF(C2=0, 0,IF(D2=0,0,120+167+D2*(C2+37)))</f>
        <v>2964</v>
      </c>
      <c r="F2" s="43">
        <f>E2/3600</f>
        <v>0.82333333333333336</v>
      </c>
      <c r="G2" s="43">
        <f>VLOOKUP(A2,'APPENDIX A'!$A$2:'APPENDIX A'!$E$524,5,0)</f>
        <v>300</v>
      </c>
      <c r="H2" s="43">
        <f>VLOOKUP(A2,'APPENDIX A'!$A$2:'APPENDIX A'!$E$524,4,0)</f>
        <v>3</v>
      </c>
      <c r="I2" s="43">
        <f>H2*(180+2*G2)</f>
        <v>2340</v>
      </c>
      <c r="J2" s="43">
        <f>I2/3600</f>
        <v>0.65</v>
      </c>
      <c r="K2" s="44">
        <f>'Summary MARCH 2019'!G3</f>
        <v>0.83527777777777779</v>
      </c>
      <c r="L2" s="44">
        <f>TIME(U2,V2,0)</f>
        <v>0.86875000000000002</v>
      </c>
      <c r="M2" s="45" t="e">
        <f>VLOOKUP(A2,'APPENDIX C'!$A$2:'APPENDIX C'!$B$486,2,0)</f>
        <v>#N/A</v>
      </c>
      <c r="N2" s="46">
        <f>IF(MID(A2,1,2)="MP",0,IF(MID(A2,1,1)="M",F2,IF(A2="GATO01",F2/4,0)))</f>
        <v>0</v>
      </c>
      <c r="O2" s="46">
        <f>IF(MID(A2,1,2)="KP",F2,IF(A2="GATO01",(F2)/4,0))</f>
        <v>0</v>
      </c>
      <c r="P2" s="46">
        <f>IF(MID(A2,1,2)="SC",MAX(F2,J2),0)</f>
        <v>0</v>
      </c>
      <c r="Q2" s="46">
        <f>IF(MID(A2,1,2)="YO",MAX(F2,J2),0)</f>
        <v>0.82333333333333336</v>
      </c>
      <c r="R2" s="46">
        <f>IF(MID(A2,1,2)="AT",MAX(F2,J2),0)</f>
        <v>0</v>
      </c>
      <c r="S2" s="46">
        <f>IF(MID(A2,1,2)="GT",F2,0)</f>
        <v>0</v>
      </c>
      <c r="T2" s="46">
        <f t="shared" ref="T2:T5" si="0">IF(F2&lt;J2,HOUR(K2)+(MINUTE(K2)+(I2)/60)/60,HOUR(K2)+(MINUTE(K2)+(E2)/60)/60)</f>
        <v>20.856666666666666</v>
      </c>
      <c r="U2" s="43">
        <f>INT(T2)</f>
        <v>20</v>
      </c>
      <c r="V2" s="43">
        <f>ROUND(((T2-U2)*60),0)</f>
        <v>51</v>
      </c>
    </row>
    <row r="3" spans="1:22" x14ac:dyDescent="0.2">
      <c r="A3" s="49" t="s">
        <v>662</v>
      </c>
      <c r="B3" s="43" t="str">
        <f t="shared" ref="B3:B5" si="1">IF(F3=0, IF(J3=0,"NONE","GIANO-B"),IF(J3=0,"HARPS-N","GIARPS"))</f>
        <v>GIARPS</v>
      </c>
      <c r="C3" s="43">
        <f>VLOOKUP(A3,'APPENDIX A'!$A$2:'APPENDIX A'!$E$524,3,0)</f>
        <v>2640</v>
      </c>
      <c r="D3" s="43">
        <f>VLOOKUP(A3,'APPENDIX A'!$A$2:'APPENDIX A'!$E$524,2,0)</f>
        <v>1</v>
      </c>
      <c r="E3" s="43">
        <f t="shared" ref="E3:E5" si="2">IF(C3=0, 0,IF(D3=0,0,120+167+D3*(C3+37)))</f>
        <v>2964</v>
      </c>
      <c r="F3" s="43">
        <f t="shared" ref="F3:F5" si="3">E3/3600</f>
        <v>0.82333333333333336</v>
      </c>
      <c r="G3" s="43">
        <f>VLOOKUP(A3,'APPENDIX A'!$A$2:'APPENDIX A'!$E$524,5,0)</f>
        <v>300</v>
      </c>
      <c r="H3" s="43">
        <f>VLOOKUP(A3,'APPENDIX A'!$A$2:'APPENDIX A'!$E$524,4,0)</f>
        <v>3</v>
      </c>
      <c r="I3" s="43">
        <f t="shared" ref="I3:I5" si="4">H3*(180+2*G3)</f>
        <v>2340</v>
      </c>
      <c r="J3" s="43">
        <f t="shared" ref="J3:J5" si="5">I3/3600</f>
        <v>0.65</v>
      </c>
      <c r="K3" s="44">
        <f>L2</f>
        <v>0.86875000000000002</v>
      </c>
      <c r="L3" s="44">
        <f t="shared" ref="L3:L5" si="6">TIME(U3,V3,0)</f>
        <v>0.90277777777777779</v>
      </c>
      <c r="M3" s="45" t="str">
        <f>VLOOKUP(A3,'APPENDIX C'!$A$2:'APPENDIX C'!$B$486,2,0)</f>
        <v xml:space="preserve"> </v>
      </c>
      <c r="N3" s="46">
        <f t="shared" ref="N3:N5" si="7">IF(MID(A3,1,2)="MP",0,IF(MID(A3,1,1)="M",F3,IF(A3="GATO01",F3/4,0)))</f>
        <v>0</v>
      </c>
      <c r="O3" s="46">
        <f t="shared" ref="O3:O5" si="8">IF(MID(A3,1,2)="KP",F3,IF(A3="GATO01",(F3)/4,0))</f>
        <v>0</v>
      </c>
      <c r="P3" s="46">
        <f t="shared" ref="P3:P5" si="9">IF(MID(A3,1,2)="SC",MAX(F3,J3),0)</f>
        <v>0</v>
      </c>
      <c r="Q3" s="46">
        <f t="shared" ref="Q3:Q5" si="10">IF(MID(A3,1,2)="YO",MAX(F3,J3),0)</f>
        <v>0.82333333333333336</v>
      </c>
      <c r="R3" s="46">
        <f t="shared" ref="R3:R5" si="11">IF(MID(A3,1,2)="AT",MAX(F3,J3),0)</f>
        <v>0</v>
      </c>
      <c r="S3" s="46">
        <f t="shared" ref="S3:S5" si="12">IF(MID(A3,1,2)="GT",F3,0)</f>
        <v>0</v>
      </c>
      <c r="T3" s="46">
        <f t="shared" si="0"/>
        <v>21.673333333333332</v>
      </c>
      <c r="U3" s="43">
        <f t="shared" ref="U3:U5" si="13">INT(T3)</f>
        <v>21</v>
      </c>
      <c r="V3" s="43">
        <f t="shared" ref="V3:V5" si="14">ROUND(((T3-U3)*60),0)</f>
        <v>40</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5" si="15">L3</f>
        <v>0.90277777777777779</v>
      </c>
      <c r="L4" s="44">
        <f t="shared" si="6"/>
        <v>0.91666666666666663</v>
      </c>
      <c r="M4" s="45" t="str">
        <f>VLOOKUP(A4,'APPENDIX C'!$A$2:'APPENDIX C'!$B$486,2,0)</f>
        <v/>
      </c>
      <c r="N4" s="46">
        <f t="shared" si="7"/>
        <v>0</v>
      </c>
      <c r="O4" s="46">
        <f t="shared" si="8"/>
        <v>0</v>
      </c>
      <c r="P4" s="46">
        <f t="shared" si="9"/>
        <v>0</v>
      </c>
      <c r="Q4" s="46">
        <f t="shared" si="10"/>
        <v>0</v>
      </c>
      <c r="R4" s="46">
        <f t="shared" si="11"/>
        <v>0</v>
      </c>
      <c r="S4" s="46">
        <f t="shared" si="12"/>
        <v>0.34</v>
      </c>
      <c r="T4" s="46">
        <f t="shared" si="0"/>
        <v>22.006666666666668</v>
      </c>
      <c r="U4" s="43">
        <f t="shared" si="13"/>
        <v>22</v>
      </c>
      <c r="V4" s="43">
        <f t="shared" si="14"/>
        <v>0</v>
      </c>
    </row>
    <row r="5" spans="1:22"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0.91666666666666663</v>
      </c>
      <c r="L5" s="44">
        <f t="shared" si="6"/>
        <v>0.93055555555555547</v>
      </c>
      <c r="M5" s="45" t="str">
        <f>VLOOKUP(A5,'APPENDIX C'!$A$2:'APPENDIX C'!$B$486,2,0)</f>
        <v/>
      </c>
      <c r="N5" s="46">
        <f t="shared" si="7"/>
        <v>0</v>
      </c>
      <c r="O5" s="46">
        <f t="shared" si="8"/>
        <v>0</v>
      </c>
      <c r="P5" s="46">
        <f t="shared" si="9"/>
        <v>0</v>
      </c>
      <c r="Q5" s="46">
        <f t="shared" si="10"/>
        <v>0</v>
      </c>
      <c r="R5" s="46">
        <f t="shared" si="11"/>
        <v>0</v>
      </c>
      <c r="S5" s="46">
        <f t="shared" si="12"/>
        <v>0.34</v>
      </c>
      <c r="T5" s="46">
        <f t="shared" si="0"/>
        <v>22.34</v>
      </c>
      <c r="U5" s="43">
        <f t="shared" si="13"/>
        <v>22</v>
      </c>
      <c r="V5" s="43">
        <f t="shared" si="14"/>
        <v>20</v>
      </c>
    </row>
    <row r="6" spans="1:22" x14ac:dyDescent="0.2">
      <c r="A6" s="50" t="s">
        <v>547</v>
      </c>
      <c r="B6" s="43" t="str">
        <f t="shared" ref="B6:B8" si="16">IF(F6=0, IF(J6=0,"NONE","GIANO-B"),IF(J6=0,"HARPS-N","GIARPS"))</f>
        <v>HARPS-N</v>
      </c>
      <c r="C6" s="43">
        <f>VLOOKUP(A6,'APPENDIX A'!$A$2:'APPENDIX A'!$E$524,3,0)</f>
        <v>900</v>
      </c>
      <c r="D6" s="43">
        <f>VLOOKUP(A6,'APPENDIX A'!$A$2:'APPENDIX A'!$E$524,2,0)</f>
        <v>1</v>
      </c>
      <c r="E6" s="43">
        <f t="shared" ref="E6:E8" si="17">IF(C6=0, 0,IF(D6=0,0,120+167+D6*(C6+37)))</f>
        <v>1224</v>
      </c>
      <c r="F6" s="43">
        <f t="shared" ref="F6:F8" si="18">E6/3600</f>
        <v>0.34</v>
      </c>
      <c r="G6" s="43">
        <f>VLOOKUP(A6,'APPENDIX A'!$A$2:'APPENDIX A'!$E$524,5,0)</f>
        <v>0</v>
      </c>
      <c r="H6" s="43">
        <f>VLOOKUP(A6,'APPENDIX A'!$A$2:'APPENDIX A'!$E$524,4,0)</f>
        <v>0</v>
      </c>
      <c r="I6" s="43">
        <f t="shared" ref="I6:I8" si="19">H6*(180+2*G6)</f>
        <v>0</v>
      </c>
      <c r="J6" s="43">
        <f t="shared" ref="J6:J8" si="20">I6/3600</f>
        <v>0</v>
      </c>
      <c r="K6" s="44">
        <f t="shared" ref="K6:K8" si="21">L5</f>
        <v>0.93055555555555547</v>
      </c>
      <c r="L6" s="44">
        <f t="shared" ref="L6:L8" si="22">TIME(U6,V6,0)</f>
        <v>0.94444444444444453</v>
      </c>
      <c r="M6" s="45" t="str">
        <f>VLOOKUP(A6,'APPENDIX C'!$A$2:'APPENDIX C'!$B$486,2,0)</f>
        <v/>
      </c>
      <c r="N6" s="46">
        <f t="shared" ref="N6:N8" si="23">IF(MID(A6,1,2)="MP",0,IF(MID(A6,1,1)="M",F6,IF(A6="GATO01",F6/4,0)))</f>
        <v>0</v>
      </c>
      <c r="O6" s="46">
        <f t="shared" ref="O6:O8" si="24">IF(MID(A6,1,2)="KP",F6,IF(A6="GATO01",(F6)/4,0))</f>
        <v>0</v>
      </c>
      <c r="P6" s="46">
        <f t="shared" ref="P6:P8" si="25">IF(MID(A6,1,2)="SC",MAX(F6,J6),0)</f>
        <v>0</v>
      </c>
      <c r="Q6" s="46">
        <f t="shared" ref="Q6:Q8" si="26">IF(MID(A6,1,2)="YO",MAX(F6,J6),0)</f>
        <v>0</v>
      </c>
      <c r="R6" s="46">
        <f t="shared" ref="R6:R8" si="27">IF(MID(A6,1,2)="AT",MAX(F6,J6),0)</f>
        <v>0</v>
      </c>
      <c r="S6" s="46">
        <f t="shared" ref="S6:S8" si="28">IF(MID(A6,1,2)="GT",F6,0)</f>
        <v>0.34</v>
      </c>
      <c r="T6" s="46">
        <f t="shared" ref="T6:T8" si="29">IF(F6&lt;J6,HOUR(K6)+(MINUTE(K6)+(I6)/60)/60,HOUR(K6)+(MINUTE(K6)+(E6)/60)/60)</f>
        <v>22.673333333333332</v>
      </c>
      <c r="U6" s="43">
        <f t="shared" ref="U6:U8" si="30">INT(T6)</f>
        <v>22</v>
      </c>
      <c r="V6" s="43">
        <f t="shared" ref="V6:V8" si="31">ROUND(((T6-U6)*60),0)</f>
        <v>40</v>
      </c>
    </row>
    <row r="7" spans="1:22" x14ac:dyDescent="0.2">
      <c r="A7" s="50" t="s">
        <v>547</v>
      </c>
      <c r="B7" s="43" t="str">
        <f t="shared" si="16"/>
        <v>HARPS-N</v>
      </c>
      <c r="C7" s="43">
        <f>VLOOKUP(A7,'APPENDIX A'!$A$2:'APPENDIX A'!$E$524,3,0)</f>
        <v>900</v>
      </c>
      <c r="D7" s="43">
        <f>VLOOKUP(A7,'APPENDIX A'!$A$2:'APPENDIX A'!$E$524,2,0)</f>
        <v>1</v>
      </c>
      <c r="E7" s="43">
        <f t="shared" si="17"/>
        <v>1224</v>
      </c>
      <c r="F7" s="43">
        <f t="shared" si="18"/>
        <v>0.34</v>
      </c>
      <c r="G7" s="43">
        <f>VLOOKUP(A7,'APPENDIX A'!$A$2:'APPENDIX A'!$E$524,5,0)</f>
        <v>0</v>
      </c>
      <c r="H7" s="43">
        <f>VLOOKUP(A7,'APPENDIX A'!$A$2:'APPENDIX A'!$E$524,4,0)</f>
        <v>0</v>
      </c>
      <c r="I7" s="43">
        <f t="shared" si="19"/>
        <v>0</v>
      </c>
      <c r="J7" s="43">
        <f t="shared" si="20"/>
        <v>0</v>
      </c>
      <c r="K7" s="44">
        <f t="shared" si="21"/>
        <v>0.94444444444444453</v>
      </c>
      <c r="L7" s="44">
        <f t="shared" si="22"/>
        <v>0.95833333333333337</v>
      </c>
      <c r="M7" s="45" t="str">
        <f>VLOOKUP(A7,'APPENDIX C'!$A$2:'APPENDIX C'!$B$486,2,0)</f>
        <v/>
      </c>
      <c r="N7" s="46">
        <f t="shared" si="23"/>
        <v>0</v>
      </c>
      <c r="O7" s="46">
        <f t="shared" si="24"/>
        <v>0</v>
      </c>
      <c r="P7" s="46">
        <f t="shared" si="25"/>
        <v>0</v>
      </c>
      <c r="Q7" s="46">
        <f t="shared" si="26"/>
        <v>0</v>
      </c>
      <c r="R7" s="46">
        <f t="shared" si="27"/>
        <v>0</v>
      </c>
      <c r="S7" s="46">
        <f t="shared" si="28"/>
        <v>0.34</v>
      </c>
      <c r="T7" s="46">
        <f t="shared" si="29"/>
        <v>23.006666666666668</v>
      </c>
      <c r="U7" s="43">
        <f t="shared" si="30"/>
        <v>23</v>
      </c>
      <c r="V7" s="43">
        <f t="shared" si="31"/>
        <v>0</v>
      </c>
    </row>
    <row r="8" spans="1:22" x14ac:dyDescent="0.2">
      <c r="A8" s="50" t="s">
        <v>547</v>
      </c>
      <c r="B8" s="43" t="str">
        <f t="shared" si="16"/>
        <v>HARPS-N</v>
      </c>
      <c r="C8" s="43">
        <f>VLOOKUP(A8,'APPENDIX A'!$A$2:'APPENDIX A'!$E$524,3,0)</f>
        <v>900</v>
      </c>
      <c r="D8" s="43">
        <f>VLOOKUP(A8,'APPENDIX A'!$A$2:'APPENDIX A'!$E$524,2,0)</f>
        <v>1</v>
      </c>
      <c r="E8" s="43">
        <f t="shared" si="17"/>
        <v>1224</v>
      </c>
      <c r="F8" s="43">
        <f t="shared" si="18"/>
        <v>0.34</v>
      </c>
      <c r="G8" s="43">
        <f>VLOOKUP(A8,'APPENDIX A'!$A$2:'APPENDIX A'!$E$524,5,0)</f>
        <v>0</v>
      </c>
      <c r="H8" s="43">
        <f>VLOOKUP(A8,'APPENDIX A'!$A$2:'APPENDIX A'!$E$524,4,0)</f>
        <v>0</v>
      </c>
      <c r="I8" s="43">
        <f t="shared" si="19"/>
        <v>0</v>
      </c>
      <c r="J8" s="43">
        <f t="shared" si="20"/>
        <v>0</v>
      </c>
      <c r="K8" s="44">
        <f t="shared" si="21"/>
        <v>0.95833333333333337</v>
      </c>
      <c r="L8" s="44">
        <f t="shared" si="22"/>
        <v>0.97222222222222221</v>
      </c>
      <c r="M8" s="45" t="str">
        <f>VLOOKUP(A8,'APPENDIX C'!$A$2:'APPENDIX C'!$B$486,2,0)</f>
        <v/>
      </c>
      <c r="N8" s="46">
        <f t="shared" si="23"/>
        <v>0</v>
      </c>
      <c r="O8" s="46">
        <f t="shared" si="24"/>
        <v>0</v>
      </c>
      <c r="P8" s="46">
        <f t="shared" si="25"/>
        <v>0</v>
      </c>
      <c r="Q8" s="46">
        <f t="shared" si="26"/>
        <v>0</v>
      </c>
      <c r="R8" s="46">
        <f t="shared" si="27"/>
        <v>0</v>
      </c>
      <c r="S8" s="46">
        <f t="shared" si="28"/>
        <v>0.34</v>
      </c>
      <c r="T8" s="46">
        <f t="shared" si="29"/>
        <v>23.34</v>
      </c>
      <c r="U8" s="43">
        <f t="shared" si="30"/>
        <v>23</v>
      </c>
      <c r="V8" s="43">
        <f t="shared" si="31"/>
        <v>20</v>
      </c>
    </row>
    <row r="9" spans="1:22" x14ac:dyDescent="0.2">
      <c r="A9" s="50" t="s">
        <v>547</v>
      </c>
      <c r="B9" s="43" t="str">
        <f t="shared" ref="B9:B12" si="32">IF(F9=0, IF(J9=0,"NONE","GIANO-B"),IF(J9=0,"HARPS-N","GIARPS"))</f>
        <v>HARPS-N</v>
      </c>
      <c r="C9" s="43">
        <f>VLOOKUP(A9,'APPENDIX A'!$A$2:'APPENDIX A'!$E$524,3,0)</f>
        <v>900</v>
      </c>
      <c r="D9" s="43">
        <f>VLOOKUP(A9,'APPENDIX A'!$A$2:'APPENDIX A'!$E$524,2,0)</f>
        <v>1</v>
      </c>
      <c r="E9" s="43">
        <f t="shared" ref="E9:E12" si="33">IF(C9=0, 0,IF(D9=0,0,120+167+D9*(C9+37)))</f>
        <v>1224</v>
      </c>
      <c r="F9" s="43">
        <f t="shared" ref="F9:F12" si="34">E9/3600</f>
        <v>0.34</v>
      </c>
      <c r="G9" s="43">
        <f>VLOOKUP(A9,'APPENDIX A'!$A$2:'APPENDIX A'!$E$524,5,0)</f>
        <v>0</v>
      </c>
      <c r="H9" s="43">
        <f>VLOOKUP(A9,'APPENDIX A'!$A$2:'APPENDIX A'!$E$524,4,0)</f>
        <v>0</v>
      </c>
      <c r="I9" s="43">
        <f t="shared" ref="I9:I12" si="35">H9*(180+2*G9)</f>
        <v>0</v>
      </c>
      <c r="J9" s="43">
        <f t="shared" ref="J9:J12" si="36">I9/3600</f>
        <v>0</v>
      </c>
      <c r="K9" s="44">
        <f t="shared" ref="K9:K12" si="37">L8</f>
        <v>0.97222222222222221</v>
      </c>
      <c r="L9" s="44">
        <f t="shared" ref="L9:L12" si="38">TIME(U9,V9,0)</f>
        <v>0.98611111111111116</v>
      </c>
      <c r="M9" s="45" t="str">
        <f>VLOOKUP(A9,'APPENDIX C'!$A$2:'APPENDIX C'!$B$486,2,0)</f>
        <v/>
      </c>
      <c r="N9" s="46">
        <f t="shared" ref="N9:N12" si="39">IF(MID(A9,1,2)="MP",0,IF(MID(A9,1,1)="M",F9,IF(A9="GATO01",F9/4,0)))</f>
        <v>0</v>
      </c>
      <c r="O9" s="46">
        <f t="shared" ref="O9:O12" si="40">IF(MID(A9,1,2)="KP",F9,IF(A9="GATO01",(F9)/4,0))</f>
        <v>0</v>
      </c>
      <c r="P9" s="46">
        <f t="shared" ref="P9:P12" si="41">IF(MID(A9,1,2)="SC",MAX(F9,J9),0)</f>
        <v>0</v>
      </c>
      <c r="Q9" s="46">
        <f t="shared" ref="Q9:Q12" si="42">IF(MID(A9,1,2)="YO",MAX(F9,J9),0)</f>
        <v>0</v>
      </c>
      <c r="R9" s="46">
        <f t="shared" ref="R9:R12" si="43">IF(MID(A9,1,2)="AT",MAX(F9,J9),0)</f>
        <v>0</v>
      </c>
      <c r="S9" s="46">
        <f t="shared" ref="S9:S12" si="44">IF(MID(A9,1,2)="GT",F9,0)</f>
        <v>0.34</v>
      </c>
      <c r="T9" s="46">
        <f t="shared" ref="T9:T12" si="45">IF(F9&lt;J9,HOUR(K9)+(MINUTE(K9)+(I9)/60)/60,HOUR(K9)+(MINUTE(K9)+(E9)/60)/60)</f>
        <v>23.673333333333332</v>
      </c>
      <c r="U9" s="43">
        <f t="shared" ref="U9:U12" si="46">INT(T9)</f>
        <v>23</v>
      </c>
      <c r="V9" s="43">
        <f t="shared" ref="V9:V12" si="47">ROUND(((T9-U9)*60),0)</f>
        <v>40</v>
      </c>
    </row>
    <row r="10" spans="1:22" x14ac:dyDescent="0.2">
      <c r="A10" s="50" t="s">
        <v>547</v>
      </c>
      <c r="B10" s="43" t="str">
        <f t="shared" si="32"/>
        <v>HARPS-N</v>
      </c>
      <c r="C10" s="43">
        <f>VLOOKUP(A10,'APPENDIX A'!$A$2:'APPENDIX A'!$E$524,3,0)</f>
        <v>900</v>
      </c>
      <c r="D10" s="43">
        <f>VLOOKUP(A10,'APPENDIX A'!$A$2:'APPENDIX A'!$E$524,2,0)</f>
        <v>1</v>
      </c>
      <c r="E10" s="43">
        <f t="shared" si="33"/>
        <v>1224</v>
      </c>
      <c r="F10" s="43">
        <f t="shared" si="34"/>
        <v>0.34</v>
      </c>
      <c r="G10" s="43">
        <f>VLOOKUP(A10,'APPENDIX A'!$A$2:'APPENDIX A'!$E$524,5,0)</f>
        <v>0</v>
      </c>
      <c r="H10" s="43">
        <f>VLOOKUP(A10,'APPENDIX A'!$A$2:'APPENDIX A'!$E$524,4,0)</f>
        <v>0</v>
      </c>
      <c r="I10" s="43">
        <f t="shared" si="35"/>
        <v>0</v>
      </c>
      <c r="J10" s="43">
        <f t="shared" si="36"/>
        <v>0</v>
      </c>
      <c r="K10" s="44">
        <f t="shared" si="37"/>
        <v>0.98611111111111116</v>
      </c>
      <c r="L10" s="44">
        <f t="shared" si="38"/>
        <v>0</v>
      </c>
      <c r="M10" s="45" t="str">
        <f>VLOOKUP(A10,'APPENDIX C'!$A$2:'APPENDIX C'!$B$486,2,0)</f>
        <v/>
      </c>
      <c r="N10" s="46">
        <f t="shared" si="39"/>
        <v>0</v>
      </c>
      <c r="O10" s="46">
        <f t="shared" si="40"/>
        <v>0</v>
      </c>
      <c r="P10" s="46">
        <f t="shared" si="41"/>
        <v>0</v>
      </c>
      <c r="Q10" s="46">
        <f t="shared" si="42"/>
        <v>0</v>
      </c>
      <c r="R10" s="46">
        <f t="shared" si="43"/>
        <v>0</v>
      </c>
      <c r="S10" s="46">
        <f t="shared" si="44"/>
        <v>0.34</v>
      </c>
      <c r="T10" s="46">
        <f t="shared" si="45"/>
        <v>24.006666666666668</v>
      </c>
      <c r="U10" s="43">
        <f t="shared" si="46"/>
        <v>24</v>
      </c>
      <c r="V10" s="43">
        <f t="shared" si="47"/>
        <v>0</v>
      </c>
    </row>
    <row r="11" spans="1:22" x14ac:dyDescent="0.2">
      <c r="A11" s="50" t="s">
        <v>547</v>
      </c>
      <c r="B11" s="43" t="str">
        <f t="shared" si="32"/>
        <v>HARPS-N</v>
      </c>
      <c r="C11" s="43">
        <f>VLOOKUP(A11,'APPENDIX A'!$A$2:'APPENDIX A'!$E$524,3,0)</f>
        <v>900</v>
      </c>
      <c r="D11" s="43">
        <f>VLOOKUP(A11,'APPENDIX A'!$A$2:'APPENDIX A'!$E$524,2,0)</f>
        <v>1</v>
      </c>
      <c r="E11" s="43">
        <f t="shared" si="33"/>
        <v>1224</v>
      </c>
      <c r="F11" s="43">
        <f t="shared" si="34"/>
        <v>0.34</v>
      </c>
      <c r="G11" s="43">
        <f>VLOOKUP(A11,'APPENDIX A'!$A$2:'APPENDIX A'!$E$524,5,0)</f>
        <v>0</v>
      </c>
      <c r="H11" s="43">
        <f>VLOOKUP(A11,'APPENDIX A'!$A$2:'APPENDIX A'!$E$524,4,0)</f>
        <v>0</v>
      </c>
      <c r="I11" s="43">
        <f t="shared" si="35"/>
        <v>0</v>
      </c>
      <c r="J11" s="43">
        <f t="shared" si="36"/>
        <v>0</v>
      </c>
      <c r="K11" s="44">
        <f t="shared" si="37"/>
        <v>0</v>
      </c>
      <c r="L11" s="44">
        <f t="shared" si="38"/>
        <v>1.3888888888888888E-2</v>
      </c>
      <c r="M11" s="45" t="str">
        <f>VLOOKUP(A11,'APPENDIX C'!$A$2:'APPENDIX C'!$B$486,2,0)</f>
        <v/>
      </c>
      <c r="N11" s="46">
        <f t="shared" si="39"/>
        <v>0</v>
      </c>
      <c r="O11" s="46">
        <f t="shared" si="40"/>
        <v>0</v>
      </c>
      <c r="P11" s="46">
        <f t="shared" si="41"/>
        <v>0</v>
      </c>
      <c r="Q11" s="46">
        <f t="shared" si="42"/>
        <v>0</v>
      </c>
      <c r="R11" s="46">
        <f t="shared" si="43"/>
        <v>0</v>
      </c>
      <c r="S11" s="46">
        <f t="shared" si="44"/>
        <v>0.34</v>
      </c>
      <c r="T11" s="46">
        <f t="shared" si="45"/>
        <v>0.33999999999999997</v>
      </c>
      <c r="U11" s="43">
        <f t="shared" si="46"/>
        <v>0</v>
      </c>
      <c r="V11" s="43">
        <f t="shared" si="47"/>
        <v>20</v>
      </c>
    </row>
    <row r="12" spans="1:22" x14ac:dyDescent="0.2">
      <c r="A12" s="49" t="s">
        <v>651</v>
      </c>
      <c r="B12" s="43" t="str">
        <f t="shared" si="32"/>
        <v>HARPS-N</v>
      </c>
      <c r="C12" s="43">
        <f>VLOOKUP(A12,'APPENDIX A'!$A$2:'APPENDIX A'!$E$524,3,0)</f>
        <v>1200</v>
      </c>
      <c r="D12" s="43">
        <f>VLOOKUP(A12,'APPENDIX A'!$A$2:'APPENDIX A'!$E$524,2,0)</f>
        <v>1</v>
      </c>
      <c r="E12" s="43">
        <f t="shared" si="33"/>
        <v>1524</v>
      </c>
      <c r="F12" s="43">
        <f t="shared" si="34"/>
        <v>0.42333333333333334</v>
      </c>
      <c r="G12" s="43">
        <f>VLOOKUP(A12,'APPENDIX A'!$A$2:'APPENDIX A'!$E$524,5,0)</f>
        <v>0</v>
      </c>
      <c r="H12" s="43">
        <f>VLOOKUP(A12,'APPENDIX A'!$A$2:'APPENDIX A'!$E$524,4,0)</f>
        <v>0</v>
      </c>
      <c r="I12" s="43">
        <f t="shared" si="35"/>
        <v>0</v>
      </c>
      <c r="J12" s="43">
        <f t="shared" si="36"/>
        <v>0</v>
      </c>
      <c r="K12" s="44">
        <f t="shared" si="37"/>
        <v>1.3888888888888888E-2</v>
      </c>
      <c r="L12" s="44">
        <f t="shared" si="38"/>
        <v>3.125E-2</v>
      </c>
      <c r="M12" s="45" t="str">
        <f>VLOOKUP(A12,'APPENDIX C'!$A$2:'APPENDIX C'!$B$486,2,0)</f>
        <v xml:space="preserve"> </v>
      </c>
      <c r="N12" s="46">
        <f t="shared" si="39"/>
        <v>0.42333333333333334</v>
      </c>
      <c r="O12" s="46">
        <f t="shared" si="40"/>
        <v>0</v>
      </c>
      <c r="P12" s="46">
        <f t="shared" si="41"/>
        <v>0</v>
      </c>
      <c r="Q12" s="46">
        <f t="shared" si="42"/>
        <v>0</v>
      </c>
      <c r="R12" s="46">
        <f t="shared" si="43"/>
        <v>0</v>
      </c>
      <c r="S12" s="46">
        <f t="shared" si="44"/>
        <v>0</v>
      </c>
      <c r="T12" s="46">
        <f t="shared" si="45"/>
        <v>0.7566666666666666</v>
      </c>
      <c r="U12" s="43">
        <f t="shared" si="46"/>
        <v>0</v>
      </c>
      <c r="V12" s="43">
        <f t="shared" si="47"/>
        <v>45</v>
      </c>
    </row>
    <row r="13" spans="1:22" x14ac:dyDescent="0.2">
      <c r="A13" s="49" t="s">
        <v>342</v>
      </c>
      <c r="B13" s="43" t="str">
        <f t="shared" ref="B13:B28" si="48">IF(F13=0, IF(J13=0,"NONE","GIANO-B"),IF(J13=0,"HARPS-N","GIARPS"))</f>
        <v>HARPS-N</v>
      </c>
      <c r="C13" s="43">
        <f>VLOOKUP(A13,'APPENDIX A'!$A$2:'APPENDIX A'!$E$524,3,0)</f>
        <v>900</v>
      </c>
      <c r="D13" s="43">
        <f>VLOOKUP(A13,'APPENDIX A'!$A$2:'APPENDIX A'!$E$524,2,0)</f>
        <v>1</v>
      </c>
      <c r="E13" s="43">
        <f t="shared" ref="E13:E28" si="49">IF(C13=0, 0,IF(D13=0,0,120+167+D13*(C13+37)))</f>
        <v>1224</v>
      </c>
      <c r="F13" s="43">
        <f t="shared" ref="F13:F28" si="50">E13/3600</f>
        <v>0.34</v>
      </c>
      <c r="G13" s="43">
        <f>VLOOKUP(A13,'APPENDIX A'!$A$2:'APPENDIX A'!$E$524,5,0)</f>
        <v>0</v>
      </c>
      <c r="H13" s="43">
        <f>VLOOKUP(A13,'APPENDIX A'!$A$2:'APPENDIX A'!$E$524,4,0)</f>
        <v>0</v>
      </c>
      <c r="I13" s="43">
        <f t="shared" ref="I13:I28" si="51">H13*(180+2*G13)</f>
        <v>0</v>
      </c>
      <c r="J13" s="43">
        <f t="shared" ref="J13:J28" si="52">I13/3600</f>
        <v>0</v>
      </c>
      <c r="K13" s="44">
        <f t="shared" ref="K13:K28" si="53">L12</f>
        <v>3.125E-2</v>
      </c>
      <c r="L13" s="44">
        <f t="shared" ref="L13:L28" si="54">TIME(U13,V13,0)</f>
        <v>4.5138888888888888E-2</v>
      </c>
      <c r="M13" s="45" t="str">
        <f>VLOOKUP(A13,'APPENDIX C'!$A$2:'APPENDIX C'!$B$486,2,0)</f>
        <v xml:space="preserve"> </v>
      </c>
      <c r="N13" s="46">
        <f t="shared" ref="N13:N28" si="55">IF(MID(A13,1,2)="MP",0,IF(MID(A13,1,1)="M",F13,IF(A13="GATO01",F13/4,0)))</f>
        <v>0</v>
      </c>
      <c r="O13" s="46">
        <f t="shared" ref="O13:O28" si="56">IF(MID(A13,1,2)="KP",F13,IF(A13="GATO01",(F13)/4,0))</f>
        <v>0</v>
      </c>
      <c r="P13" s="46">
        <f t="shared" ref="P13:P28" si="57">IF(MID(A13,1,2)="SC",MAX(F13,J13),0)</f>
        <v>0</v>
      </c>
      <c r="Q13" s="46">
        <f t="shared" ref="Q13:Q28" si="58">IF(MID(A13,1,2)="YO",MAX(F13,J13),0)</f>
        <v>0</v>
      </c>
      <c r="R13" s="46">
        <f t="shared" ref="R13:R28" si="59">IF(MID(A13,1,2)="AT",MAX(F13,J13),0)</f>
        <v>0</v>
      </c>
      <c r="S13" s="46">
        <f t="shared" ref="S13:S28" si="60">IF(MID(A13,1,2)="GT",F13,0)</f>
        <v>0</v>
      </c>
      <c r="T13" s="46">
        <f t="shared" ref="T13:T28" si="61">IF(F13&lt;J13,HOUR(K13)+(MINUTE(K13)+(I13)/60)/60,HOUR(K13)+(MINUTE(K13)+(E13)/60)/60)</f>
        <v>1.0900000000000001</v>
      </c>
      <c r="U13" s="43">
        <f t="shared" ref="U13:U28" si="62">INT(T13)</f>
        <v>1</v>
      </c>
      <c r="V13" s="43">
        <f t="shared" ref="V13:V28" si="63">ROUND(((T13-U13)*60),0)</f>
        <v>5</v>
      </c>
    </row>
    <row r="14" spans="1:22" x14ac:dyDescent="0.2">
      <c r="A14" s="49" t="s">
        <v>564</v>
      </c>
      <c r="B14" s="43" t="str">
        <f t="shared" si="48"/>
        <v>GIARPS</v>
      </c>
      <c r="C14" s="43">
        <f>VLOOKUP(A14,'APPENDIX A'!$A$2:'APPENDIX A'!$E$524,3,0)</f>
        <v>180</v>
      </c>
      <c r="D14" s="43">
        <f>VLOOKUP(A14,'APPENDIX A'!$A$2:'APPENDIX A'!$E$524,2,0)</f>
        <v>3</v>
      </c>
      <c r="E14" s="43">
        <f t="shared" si="49"/>
        <v>938</v>
      </c>
      <c r="F14" s="43">
        <f t="shared" si="50"/>
        <v>0.26055555555555554</v>
      </c>
      <c r="G14" s="43">
        <f>VLOOKUP(A14,'APPENDIX A'!$A$2:'APPENDIX A'!$E$524,5,0)</f>
        <v>300</v>
      </c>
      <c r="H14" s="43">
        <f>VLOOKUP(A14,'APPENDIX A'!$A$2:'APPENDIX A'!$E$524,4,0)</f>
        <v>1</v>
      </c>
      <c r="I14" s="43">
        <f t="shared" si="51"/>
        <v>780</v>
      </c>
      <c r="J14" s="43">
        <f t="shared" si="52"/>
        <v>0.21666666666666667</v>
      </c>
      <c r="K14" s="44">
        <f t="shared" si="53"/>
        <v>4.5138888888888888E-2</v>
      </c>
      <c r="L14" s="44">
        <f t="shared" si="54"/>
        <v>5.6250000000000001E-2</v>
      </c>
      <c r="M14" s="45" t="str">
        <f>VLOOKUP(A14,'APPENDIX C'!$A$2:'APPENDIX C'!$B$486,2,0)</f>
        <v xml:space="preserve"> </v>
      </c>
      <c r="N14" s="46">
        <f t="shared" si="55"/>
        <v>0</v>
      </c>
      <c r="O14" s="46">
        <f t="shared" si="56"/>
        <v>0</v>
      </c>
      <c r="P14" s="46">
        <f t="shared" si="57"/>
        <v>0</v>
      </c>
      <c r="Q14" s="46">
        <f t="shared" si="58"/>
        <v>0.26055555555555554</v>
      </c>
      <c r="R14" s="46">
        <f t="shared" si="59"/>
        <v>0</v>
      </c>
      <c r="S14" s="46">
        <f t="shared" si="60"/>
        <v>0</v>
      </c>
      <c r="T14" s="46">
        <f t="shared" si="61"/>
        <v>1.3438888888888889</v>
      </c>
      <c r="U14" s="43">
        <f t="shared" si="62"/>
        <v>1</v>
      </c>
      <c r="V14" s="43">
        <f t="shared" si="63"/>
        <v>21</v>
      </c>
    </row>
    <row r="15" spans="1:22" x14ac:dyDescent="0.2">
      <c r="A15" s="49" t="s">
        <v>683</v>
      </c>
      <c r="B15" s="43" t="str">
        <f t="shared" si="48"/>
        <v>HARPS-N</v>
      </c>
      <c r="C15" s="43">
        <f>VLOOKUP(A15,'APPENDIX A'!$A$2:'APPENDIX A'!$E$524,3,0)</f>
        <v>1800</v>
      </c>
      <c r="D15" s="43">
        <f>VLOOKUP(A15,'APPENDIX A'!$A$2:'APPENDIX A'!$E$524,2,0)</f>
        <v>1</v>
      </c>
      <c r="E15" s="43">
        <f t="shared" si="49"/>
        <v>2124</v>
      </c>
      <c r="F15" s="43">
        <f t="shared" si="50"/>
        <v>0.59</v>
      </c>
      <c r="G15" s="43">
        <f>VLOOKUP(A15,'APPENDIX A'!$A$2:'APPENDIX A'!$E$524,5,0)</f>
        <v>300</v>
      </c>
      <c r="H15" s="43">
        <f>VLOOKUP(A15,'APPENDIX A'!$A$2:'APPENDIX A'!$E$524,4,0)</f>
        <v>0</v>
      </c>
      <c r="I15" s="43">
        <f t="shared" si="51"/>
        <v>0</v>
      </c>
      <c r="J15" s="43">
        <f t="shared" si="52"/>
        <v>0</v>
      </c>
      <c r="K15" s="44">
        <f t="shared" si="53"/>
        <v>5.6250000000000001E-2</v>
      </c>
      <c r="L15" s="44">
        <f t="shared" si="54"/>
        <v>8.0555555555555561E-2</v>
      </c>
      <c r="M15" s="45" t="str">
        <f>VLOOKUP(A15,'APPENDIX C'!$A$2:'APPENDIX C'!$B$486,2,0)</f>
        <v xml:space="preserve"> </v>
      </c>
      <c r="N15" s="46">
        <f t="shared" si="55"/>
        <v>0</v>
      </c>
      <c r="O15" s="46">
        <f t="shared" si="56"/>
        <v>0</v>
      </c>
      <c r="P15" s="46">
        <f t="shared" si="57"/>
        <v>0</v>
      </c>
      <c r="Q15" s="46">
        <f t="shared" si="58"/>
        <v>0.59</v>
      </c>
      <c r="R15" s="46">
        <f t="shared" si="59"/>
        <v>0</v>
      </c>
      <c r="S15" s="46">
        <f t="shared" si="60"/>
        <v>0</v>
      </c>
      <c r="T15" s="46">
        <f t="shared" si="61"/>
        <v>1.94</v>
      </c>
      <c r="U15" s="43">
        <f t="shared" si="62"/>
        <v>1</v>
      </c>
      <c r="V15" s="43">
        <f t="shared" si="63"/>
        <v>56</v>
      </c>
    </row>
    <row r="16" spans="1:22" x14ac:dyDescent="0.2">
      <c r="A16" s="50" t="s">
        <v>547</v>
      </c>
      <c r="B16" s="43" t="str">
        <f t="shared" si="48"/>
        <v>HARPS-N</v>
      </c>
      <c r="C16" s="43">
        <f>VLOOKUP(A16,'APPENDIX A'!$A$2:'APPENDIX A'!$E$524,3,0)</f>
        <v>900</v>
      </c>
      <c r="D16" s="43">
        <f>VLOOKUP(A16,'APPENDIX A'!$A$2:'APPENDIX A'!$E$524,2,0)</f>
        <v>1</v>
      </c>
      <c r="E16" s="43">
        <f t="shared" si="49"/>
        <v>1224</v>
      </c>
      <c r="F16" s="43">
        <f t="shared" si="50"/>
        <v>0.34</v>
      </c>
      <c r="G16" s="43">
        <f>VLOOKUP(A16,'APPENDIX A'!$A$2:'APPENDIX A'!$E$524,5,0)</f>
        <v>0</v>
      </c>
      <c r="H16" s="43">
        <f>VLOOKUP(A16,'APPENDIX A'!$A$2:'APPENDIX A'!$E$524,4,0)</f>
        <v>0</v>
      </c>
      <c r="I16" s="43">
        <f t="shared" si="51"/>
        <v>0</v>
      </c>
      <c r="J16" s="43">
        <f t="shared" si="52"/>
        <v>0</v>
      </c>
      <c r="K16" s="44">
        <f t="shared" si="53"/>
        <v>8.0555555555555561E-2</v>
      </c>
      <c r="L16" s="44">
        <f t="shared" si="54"/>
        <v>9.4444444444444442E-2</v>
      </c>
      <c r="M16" s="45" t="str">
        <f>VLOOKUP(A16,'APPENDIX C'!$A$2:'APPENDIX C'!$B$486,2,0)</f>
        <v/>
      </c>
      <c r="N16" s="46">
        <f t="shared" si="55"/>
        <v>0</v>
      </c>
      <c r="O16" s="46">
        <f t="shared" si="56"/>
        <v>0</v>
      </c>
      <c r="P16" s="46">
        <f t="shared" si="57"/>
        <v>0</v>
      </c>
      <c r="Q16" s="46">
        <f t="shared" si="58"/>
        <v>0</v>
      </c>
      <c r="R16" s="46">
        <f t="shared" si="59"/>
        <v>0</v>
      </c>
      <c r="S16" s="46">
        <f t="shared" si="60"/>
        <v>0.34</v>
      </c>
      <c r="T16" s="46">
        <f t="shared" si="61"/>
        <v>2.2733333333333334</v>
      </c>
      <c r="U16" s="43">
        <f t="shared" si="62"/>
        <v>2</v>
      </c>
      <c r="V16" s="43">
        <f t="shared" si="63"/>
        <v>16</v>
      </c>
    </row>
    <row r="17" spans="1:22" x14ac:dyDescent="0.2">
      <c r="A17" s="50" t="s">
        <v>547</v>
      </c>
      <c r="B17" s="43" t="str">
        <f t="shared" si="48"/>
        <v>HARPS-N</v>
      </c>
      <c r="C17" s="43">
        <f>VLOOKUP(A17,'APPENDIX A'!$A$2:'APPENDIX A'!$E$524,3,0)</f>
        <v>900</v>
      </c>
      <c r="D17" s="43">
        <f>VLOOKUP(A17,'APPENDIX A'!$A$2:'APPENDIX A'!$E$524,2,0)</f>
        <v>1</v>
      </c>
      <c r="E17" s="43">
        <f t="shared" si="49"/>
        <v>1224</v>
      </c>
      <c r="F17" s="43">
        <f t="shared" si="50"/>
        <v>0.34</v>
      </c>
      <c r="G17" s="43">
        <f>VLOOKUP(A17,'APPENDIX A'!$A$2:'APPENDIX A'!$E$524,5,0)</f>
        <v>0</v>
      </c>
      <c r="H17" s="43">
        <f>VLOOKUP(A17,'APPENDIX A'!$A$2:'APPENDIX A'!$E$524,4,0)</f>
        <v>0</v>
      </c>
      <c r="I17" s="43">
        <f t="shared" si="51"/>
        <v>0</v>
      </c>
      <c r="J17" s="43">
        <f t="shared" si="52"/>
        <v>0</v>
      </c>
      <c r="K17" s="44">
        <f t="shared" si="53"/>
        <v>9.4444444444444442E-2</v>
      </c>
      <c r="L17" s="44">
        <f t="shared" si="54"/>
        <v>0.10833333333333334</v>
      </c>
      <c r="M17" s="45" t="str">
        <f>VLOOKUP(A17,'APPENDIX C'!$A$2:'APPENDIX C'!$B$486,2,0)</f>
        <v/>
      </c>
      <c r="N17" s="46">
        <f t="shared" si="55"/>
        <v>0</v>
      </c>
      <c r="O17" s="46">
        <f t="shared" si="56"/>
        <v>0</v>
      </c>
      <c r="P17" s="46">
        <f t="shared" si="57"/>
        <v>0</v>
      </c>
      <c r="Q17" s="46">
        <f t="shared" si="58"/>
        <v>0</v>
      </c>
      <c r="R17" s="46">
        <f t="shared" si="59"/>
        <v>0</v>
      </c>
      <c r="S17" s="46">
        <f t="shared" si="60"/>
        <v>0.34</v>
      </c>
      <c r="T17" s="46">
        <f t="shared" si="61"/>
        <v>2.6066666666666665</v>
      </c>
      <c r="U17" s="43">
        <f t="shared" si="62"/>
        <v>2</v>
      </c>
      <c r="V17" s="43">
        <f t="shared" si="63"/>
        <v>36</v>
      </c>
    </row>
    <row r="18" spans="1:22" x14ac:dyDescent="0.2">
      <c r="A18" s="50" t="s">
        <v>547</v>
      </c>
      <c r="B18" s="43" t="str">
        <f t="shared" si="48"/>
        <v>HARPS-N</v>
      </c>
      <c r="C18" s="43">
        <f>VLOOKUP(A18,'APPENDIX A'!$A$2:'APPENDIX A'!$E$524,3,0)</f>
        <v>900</v>
      </c>
      <c r="D18" s="43">
        <f>VLOOKUP(A18,'APPENDIX A'!$A$2:'APPENDIX A'!$E$524,2,0)</f>
        <v>1</v>
      </c>
      <c r="E18" s="43">
        <f t="shared" si="49"/>
        <v>1224</v>
      </c>
      <c r="F18" s="43">
        <f t="shared" si="50"/>
        <v>0.34</v>
      </c>
      <c r="G18" s="43">
        <f>VLOOKUP(A18,'APPENDIX A'!$A$2:'APPENDIX A'!$E$524,5,0)</f>
        <v>0</v>
      </c>
      <c r="H18" s="43">
        <f>VLOOKUP(A18,'APPENDIX A'!$A$2:'APPENDIX A'!$E$524,4,0)</f>
        <v>0</v>
      </c>
      <c r="I18" s="43">
        <f t="shared" si="51"/>
        <v>0</v>
      </c>
      <c r="J18" s="43">
        <f t="shared" si="52"/>
        <v>0</v>
      </c>
      <c r="K18" s="44">
        <f t="shared" si="53"/>
        <v>0.10833333333333334</v>
      </c>
      <c r="L18" s="44">
        <f t="shared" si="54"/>
        <v>0.12222222222222223</v>
      </c>
      <c r="M18" s="45" t="str">
        <f>VLOOKUP(A18,'APPENDIX C'!$A$2:'APPENDIX C'!$B$486,2,0)</f>
        <v/>
      </c>
      <c r="N18" s="46">
        <f t="shared" si="55"/>
        <v>0</v>
      </c>
      <c r="O18" s="46">
        <f t="shared" si="56"/>
        <v>0</v>
      </c>
      <c r="P18" s="46">
        <f t="shared" si="57"/>
        <v>0</v>
      </c>
      <c r="Q18" s="46">
        <f t="shared" si="58"/>
        <v>0</v>
      </c>
      <c r="R18" s="46">
        <f t="shared" si="59"/>
        <v>0</v>
      </c>
      <c r="S18" s="46">
        <f t="shared" si="60"/>
        <v>0.34</v>
      </c>
      <c r="T18" s="46">
        <f t="shared" si="61"/>
        <v>2.94</v>
      </c>
      <c r="U18" s="43">
        <f t="shared" si="62"/>
        <v>2</v>
      </c>
      <c r="V18" s="43">
        <f t="shared" si="63"/>
        <v>56</v>
      </c>
    </row>
    <row r="19" spans="1:22" x14ac:dyDescent="0.2">
      <c r="A19" s="50" t="s">
        <v>547</v>
      </c>
      <c r="B19" s="43" t="str">
        <f t="shared" si="48"/>
        <v>HARPS-N</v>
      </c>
      <c r="C19" s="43">
        <f>VLOOKUP(A19,'APPENDIX A'!$A$2:'APPENDIX A'!$E$524,3,0)</f>
        <v>900</v>
      </c>
      <c r="D19" s="43">
        <f>VLOOKUP(A19,'APPENDIX A'!$A$2:'APPENDIX A'!$E$524,2,0)</f>
        <v>1</v>
      </c>
      <c r="E19" s="43">
        <f t="shared" si="49"/>
        <v>1224</v>
      </c>
      <c r="F19" s="43">
        <f t="shared" si="50"/>
        <v>0.34</v>
      </c>
      <c r="G19" s="43">
        <f>VLOOKUP(A19,'APPENDIX A'!$A$2:'APPENDIX A'!$E$524,5,0)</f>
        <v>0</v>
      </c>
      <c r="H19" s="43">
        <f>VLOOKUP(A19,'APPENDIX A'!$A$2:'APPENDIX A'!$E$524,4,0)</f>
        <v>0</v>
      </c>
      <c r="I19" s="43">
        <f t="shared" si="51"/>
        <v>0</v>
      </c>
      <c r="J19" s="43">
        <f t="shared" si="52"/>
        <v>0</v>
      </c>
      <c r="K19" s="44">
        <f t="shared" si="53"/>
        <v>0.12222222222222223</v>
      </c>
      <c r="L19" s="44">
        <f t="shared" si="54"/>
        <v>0.1361111111111111</v>
      </c>
      <c r="M19" s="45" t="str">
        <f>VLOOKUP(A19,'APPENDIX C'!$A$2:'APPENDIX C'!$B$486,2,0)</f>
        <v/>
      </c>
      <c r="N19" s="46">
        <f t="shared" si="55"/>
        <v>0</v>
      </c>
      <c r="O19" s="46">
        <f t="shared" si="56"/>
        <v>0</v>
      </c>
      <c r="P19" s="46">
        <f t="shared" si="57"/>
        <v>0</v>
      </c>
      <c r="Q19" s="46">
        <f t="shared" si="58"/>
        <v>0</v>
      </c>
      <c r="R19" s="46">
        <f t="shared" si="59"/>
        <v>0</v>
      </c>
      <c r="S19" s="46">
        <f t="shared" si="60"/>
        <v>0.34</v>
      </c>
      <c r="T19" s="46">
        <f t="shared" si="61"/>
        <v>3.2733333333333334</v>
      </c>
      <c r="U19" s="43">
        <f t="shared" si="62"/>
        <v>3</v>
      </c>
      <c r="V19" s="43">
        <f t="shared" si="63"/>
        <v>16</v>
      </c>
    </row>
    <row r="20" spans="1:22" x14ac:dyDescent="0.2">
      <c r="A20" s="50" t="s">
        <v>547</v>
      </c>
      <c r="B20" s="43" t="str">
        <f t="shared" si="48"/>
        <v>HARPS-N</v>
      </c>
      <c r="C20" s="43">
        <f>VLOOKUP(A20,'APPENDIX A'!$A$2:'APPENDIX A'!$E$524,3,0)</f>
        <v>900</v>
      </c>
      <c r="D20" s="43">
        <f>VLOOKUP(A20,'APPENDIX A'!$A$2:'APPENDIX A'!$E$524,2,0)</f>
        <v>1</v>
      </c>
      <c r="E20" s="43">
        <f t="shared" si="49"/>
        <v>1224</v>
      </c>
      <c r="F20" s="43">
        <f t="shared" si="50"/>
        <v>0.34</v>
      </c>
      <c r="G20" s="43">
        <f>VLOOKUP(A20,'APPENDIX A'!$A$2:'APPENDIX A'!$E$524,5,0)</f>
        <v>0</v>
      </c>
      <c r="H20" s="43">
        <f>VLOOKUP(A20,'APPENDIX A'!$A$2:'APPENDIX A'!$E$524,4,0)</f>
        <v>0</v>
      </c>
      <c r="I20" s="43">
        <f t="shared" si="51"/>
        <v>0</v>
      </c>
      <c r="J20" s="43">
        <f t="shared" si="52"/>
        <v>0</v>
      </c>
      <c r="K20" s="44">
        <f t="shared" si="53"/>
        <v>0.1361111111111111</v>
      </c>
      <c r="L20" s="44">
        <f t="shared" si="54"/>
        <v>0.15</v>
      </c>
      <c r="M20" s="45" t="str">
        <f>VLOOKUP(A20,'APPENDIX C'!$A$2:'APPENDIX C'!$B$486,2,0)</f>
        <v/>
      </c>
      <c r="N20" s="46">
        <f t="shared" si="55"/>
        <v>0</v>
      </c>
      <c r="O20" s="46">
        <f t="shared" si="56"/>
        <v>0</v>
      </c>
      <c r="P20" s="46">
        <f t="shared" si="57"/>
        <v>0</v>
      </c>
      <c r="Q20" s="46">
        <f t="shared" si="58"/>
        <v>0</v>
      </c>
      <c r="R20" s="46">
        <f t="shared" si="59"/>
        <v>0</v>
      </c>
      <c r="S20" s="46">
        <f t="shared" si="60"/>
        <v>0.34</v>
      </c>
      <c r="T20" s="46">
        <f t="shared" si="61"/>
        <v>3.6066666666666665</v>
      </c>
      <c r="U20" s="43">
        <f t="shared" si="62"/>
        <v>3</v>
      </c>
      <c r="V20" s="43">
        <f t="shared" si="63"/>
        <v>36</v>
      </c>
    </row>
    <row r="21" spans="1:22" x14ac:dyDescent="0.2">
      <c r="A21" s="50" t="s">
        <v>547</v>
      </c>
      <c r="B21" s="43" t="str">
        <f t="shared" si="48"/>
        <v>HARPS-N</v>
      </c>
      <c r="C21" s="43">
        <f>VLOOKUP(A21,'APPENDIX A'!$A$2:'APPENDIX A'!$E$524,3,0)</f>
        <v>900</v>
      </c>
      <c r="D21" s="43">
        <f>VLOOKUP(A21,'APPENDIX A'!$A$2:'APPENDIX A'!$E$524,2,0)</f>
        <v>1</v>
      </c>
      <c r="E21" s="43">
        <f t="shared" si="49"/>
        <v>1224</v>
      </c>
      <c r="F21" s="43">
        <f t="shared" si="50"/>
        <v>0.34</v>
      </c>
      <c r="G21" s="43">
        <f>VLOOKUP(A21,'APPENDIX A'!$A$2:'APPENDIX A'!$E$524,5,0)</f>
        <v>0</v>
      </c>
      <c r="H21" s="43">
        <f>VLOOKUP(A21,'APPENDIX A'!$A$2:'APPENDIX A'!$E$524,4,0)</f>
        <v>0</v>
      </c>
      <c r="I21" s="43">
        <f t="shared" si="51"/>
        <v>0</v>
      </c>
      <c r="J21" s="43">
        <f t="shared" si="52"/>
        <v>0</v>
      </c>
      <c r="K21" s="44">
        <f t="shared" si="53"/>
        <v>0.15</v>
      </c>
      <c r="L21" s="44">
        <f t="shared" si="54"/>
        <v>0.16388888888888889</v>
      </c>
      <c r="M21" s="45" t="str">
        <f>VLOOKUP(A21,'APPENDIX C'!$A$2:'APPENDIX C'!$B$486,2,0)</f>
        <v/>
      </c>
      <c r="N21" s="46">
        <f t="shared" si="55"/>
        <v>0</v>
      </c>
      <c r="O21" s="46">
        <f t="shared" si="56"/>
        <v>0</v>
      </c>
      <c r="P21" s="46">
        <f t="shared" si="57"/>
        <v>0</v>
      </c>
      <c r="Q21" s="46">
        <f t="shared" si="58"/>
        <v>0</v>
      </c>
      <c r="R21" s="46">
        <f t="shared" si="59"/>
        <v>0</v>
      </c>
      <c r="S21" s="46">
        <f t="shared" si="60"/>
        <v>0.34</v>
      </c>
      <c r="T21" s="46">
        <f t="shared" si="61"/>
        <v>3.94</v>
      </c>
      <c r="U21" s="43">
        <f t="shared" si="62"/>
        <v>3</v>
      </c>
      <c r="V21" s="43">
        <f t="shared" si="63"/>
        <v>56</v>
      </c>
    </row>
    <row r="22" spans="1:22" x14ac:dyDescent="0.2">
      <c r="A22" s="50" t="s">
        <v>547</v>
      </c>
      <c r="B22" s="43" t="str">
        <f t="shared" si="48"/>
        <v>HARPS-N</v>
      </c>
      <c r="C22" s="43">
        <f>VLOOKUP(A22,'APPENDIX A'!$A$2:'APPENDIX A'!$E$524,3,0)</f>
        <v>900</v>
      </c>
      <c r="D22" s="43">
        <f>VLOOKUP(A22,'APPENDIX A'!$A$2:'APPENDIX A'!$E$524,2,0)</f>
        <v>1</v>
      </c>
      <c r="E22" s="43">
        <f t="shared" si="49"/>
        <v>1224</v>
      </c>
      <c r="F22" s="43">
        <f t="shared" si="50"/>
        <v>0.34</v>
      </c>
      <c r="G22" s="43">
        <f>VLOOKUP(A22,'APPENDIX A'!$A$2:'APPENDIX A'!$E$524,5,0)</f>
        <v>0</v>
      </c>
      <c r="H22" s="43">
        <f>VLOOKUP(A22,'APPENDIX A'!$A$2:'APPENDIX A'!$E$524,4,0)</f>
        <v>0</v>
      </c>
      <c r="I22" s="43">
        <f t="shared" si="51"/>
        <v>0</v>
      </c>
      <c r="J22" s="43">
        <f t="shared" si="52"/>
        <v>0</v>
      </c>
      <c r="K22" s="44">
        <f t="shared" si="53"/>
        <v>0.16388888888888889</v>
      </c>
      <c r="L22" s="44">
        <f t="shared" si="54"/>
        <v>0.17777777777777778</v>
      </c>
      <c r="M22" s="45" t="str">
        <f>VLOOKUP(A22,'APPENDIX C'!$A$2:'APPENDIX C'!$B$486,2,0)</f>
        <v/>
      </c>
      <c r="N22" s="46">
        <f t="shared" si="55"/>
        <v>0</v>
      </c>
      <c r="O22" s="46">
        <f t="shared" si="56"/>
        <v>0</v>
      </c>
      <c r="P22" s="46">
        <f t="shared" si="57"/>
        <v>0</v>
      </c>
      <c r="Q22" s="46">
        <f t="shared" si="58"/>
        <v>0</v>
      </c>
      <c r="R22" s="46">
        <f t="shared" si="59"/>
        <v>0</v>
      </c>
      <c r="S22" s="46">
        <f t="shared" si="60"/>
        <v>0.34</v>
      </c>
      <c r="T22" s="46">
        <f t="shared" si="61"/>
        <v>4.2733333333333334</v>
      </c>
      <c r="U22" s="43">
        <f t="shared" si="62"/>
        <v>4</v>
      </c>
      <c r="V22" s="43">
        <f t="shared" si="63"/>
        <v>16</v>
      </c>
    </row>
    <row r="23" spans="1:22" x14ac:dyDescent="0.2">
      <c r="A23" s="49" t="s">
        <v>565</v>
      </c>
      <c r="B23" s="43" t="str">
        <f t="shared" si="48"/>
        <v>GIARPS</v>
      </c>
      <c r="C23" s="43">
        <f>VLOOKUP(A23,'APPENDIX A'!$A$2:'APPENDIX A'!$E$524,3,0)</f>
        <v>200</v>
      </c>
      <c r="D23" s="43">
        <f>VLOOKUP(A23,'APPENDIX A'!$A$2:'APPENDIX A'!$E$524,2,0)</f>
        <v>2</v>
      </c>
      <c r="E23" s="43">
        <f t="shared" si="49"/>
        <v>761</v>
      </c>
      <c r="F23" s="43">
        <f t="shared" si="50"/>
        <v>0.21138888888888888</v>
      </c>
      <c r="G23" s="43">
        <f>VLOOKUP(A23,'APPENDIX A'!$A$2:'APPENDIX A'!$E$524,5,0)</f>
        <v>300</v>
      </c>
      <c r="H23" s="43">
        <f>VLOOKUP(A23,'APPENDIX A'!$A$2:'APPENDIX A'!$E$524,4,0)</f>
        <v>1</v>
      </c>
      <c r="I23" s="43">
        <f t="shared" si="51"/>
        <v>780</v>
      </c>
      <c r="J23" s="43">
        <f t="shared" si="52"/>
        <v>0.21666666666666667</v>
      </c>
      <c r="K23" s="44">
        <f t="shared" si="53"/>
        <v>0.17777777777777778</v>
      </c>
      <c r="L23" s="44">
        <f t="shared" si="54"/>
        <v>0.18680555555555556</v>
      </c>
      <c r="M23" s="45" t="str">
        <f>VLOOKUP(A23,'APPENDIX C'!$A$2:'APPENDIX C'!$B$486,2,0)</f>
        <v xml:space="preserve"> </v>
      </c>
      <c r="N23" s="46">
        <f t="shared" si="55"/>
        <v>0</v>
      </c>
      <c r="O23" s="46">
        <f t="shared" si="56"/>
        <v>0</v>
      </c>
      <c r="P23" s="46">
        <f t="shared" si="57"/>
        <v>0</v>
      </c>
      <c r="Q23" s="46">
        <f t="shared" si="58"/>
        <v>0.21666666666666667</v>
      </c>
      <c r="R23" s="46">
        <f t="shared" si="59"/>
        <v>0</v>
      </c>
      <c r="S23" s="46">
        <f t="shared" si="60"/>
        <v>0</v>
      </c>
      <c r="T23" s="46">
        <f t="shared" si="61"/>
        <v>4.4833333333333334</v>
      </c>
      <c r="U23" s="43">
        <f t="shared" si="62"/>
        <v>4</v>
      </c>
      <c r="V23" s="43">
        <f t="shared" si="63"/>
        <v>29</v>
      </c>
    </row>
    <row r="24" spans="1:22" x14ac:dyDescent="0.2">
      <c r="A24" s="49" t="s">
        <v>650</v>
      </c>
      <c r="B24" s="43" t="str">
        <f t="shared" si="48"/>
        <v>HARPS-N</v>
      </c>
      <c r="C24" s="43">
        <f>VLOOKUP(A24,'APPENDIX A'!$A$2:'APPENDIX A'!$E$524,3,0)</f>
        <v>1200</v>
      </c>
      <c r="D24" s="43">
        <f>VLOOKUP(A24,'APPENDIX A'!$A$2:'APPENDIX A'!$E$524,2,0)</f>
        <v>1</v>
      </c>
      <c r="E24" s="43">
        <f t="shared" si="49"/>
        <v>1524</v>
      </c>
      <c r="F24" s="43">
        <f t="shared" si="50"/>
        <v>0.42333333333333334</v>
      </c>
      <c r="G24" s="43">
        <f>VLOOKUP(A24,'APPENDIX A'!$A$2:'APPENDIX A'!$E$524,5,0)</f>
        <v>0</v>
      </c>
      <c r="H24" s="43">
        <f>VLOOKUP(A24,'APPENDIX A'!$A$2:'APPENDIX A'!$E$524,4,0)</f>
        <v>0</v>
      </c>
      <c r="I24" s="43">
        <f t="shared" si="51"/>
        <v>0</v>
      </c>
      <c r="J24" s="43">
        <f t="shared" si="52"/>
        <v>0</v>
      </c>
      <c r="K24" s="44">
        <f t="shared" si="53"/>
        <v>0.18680555555555556</v>
      </c>
      <c r="L24" s="44">
        <f t="shared" si="54"/>
        <v>0.20416666666666669</v>
      </c>
      <c r="M24" s="45" t="str">
        <f>VLOOKUP(A24,'APPENDIX C'!$A$2:'APPENDIX C'!$B$486,2,0)</f>
        <v xml:space="preserve"> </v>
      </c>
      <c r="N24" s="46">
        <f t="shared" si="55"/>
        <v>0.42333333333333334</v>
      </c>
      <c r="O24" s="46">
        <f t="shared" si="56"/>
        <v>0</v>
      </c>
      <c r="P24" s="46">
        <f t="shared" si="57"/>
        <v>0</v>
      </c>
      <c r="Q24" s="46">
        <f t="shared" si="58"/>
        <v>0</v>
      </c>
      <c r="R24" s="46">
        <f t="shared" si="59"/>
        <v>0</v>
      </c>
      <c r="S24" s="46">
        <f t="shared" si="60"/>
        <v>0</v>
      </c>
      <c r="T24" s="46">
        <f t="shared" si="61"/>
        <v>4.9066666666666663</v>
      </c>
      <c r="U24" s="43">
        <f t="shared" si="62"/>
        <v>4</v>
      </c>
      <c r="V24" s="43">
        <f t="shared" si="63"/>
        <v>54</v>
      </c>
    </row>
    <row r="25" spans="1:22" x14ac:dyDescent="0.2">
      <c r="A25" s="49" t="s">
        <v>630</v>
      </c>
      <c r="B25" s="43" t="str">
        <f t="shared" si="48"/>
        <v>GIARPS</v>
      </c>
      <c r="C25" s="43">
        <f>VLOOKUP(A25,'APPENDIX A'!$A$2:'APPENDIX A'!$E$524,3,0)</f>
        <v>2640</v>
      </c>
      <c r="D25" s="43">
        <f>VLOOKUP(A25,'APPENDIX A'!$A$2:'APPENDIX A'!$E$524,2,0)</f>
        <v>1</v>
      </c>
      <c r="E25" s="43">
        <f t="shared" si="49"/>
        <v>2964</v>
      </c>
      <c r="F25" s="43">
        <f t="shared" si="50"/>
        <v>0.82333333333333336</v>
      </c>
      <c r="G25" s="43">
        <f>VLOOKUP(A25,'APPENDIX A'!$A$2:'APPENDIX A'!$E$524,5,0)</f>
        <v>300</v>
      </c>
      <c r="H25" s="43">
        <f>VLOOKUP(A25,'APPENDIX A'!$A$2:'APPENDIX A'!$E$524,4,0)</f>
        <v>3</v>
      </c>
      <c r="I25" s="43">
        <f t="shared" si="51"/>
        <v>2340</v>
      </c>
      <c r="J25" s="43">
        <f t="shared" si="52"/>
        <v>0.65</v>
      </c>
      <c r="K25" s="44">
        <f t="shared" si="53"/>
        <v>0.20416666666666669</v>
      </c>
      <c r="L25" s="44">
        <f t="shared" si="54"/>
        <v>0.23819444444444446</v>
      </c>
      <c r="M25" s="45" t="str">
        <f>VLOOKUP(A25,'APPENDIX C'!$A$2:'APPENDIX C'!$B$486,2,0)</f>
        <v>NOTE_50</v>
      </c>
      <c r="N25" s="46">
        <f t="shared" si="55"/>
        <v>0</v>
      </c>
      <c r="O25" s="46">
        <f t="shared" si="56"/>
        <v>0</v>
      </c>
      <c r="P25" s="46">
        <f t="shared" si="57"/>
        <v>0</v>
      </c>
      <c r="Q25" s="46">
        <f t="shared" si="58"/>
        <v>0.82333333333333336</v>
      </c>
      <c r="R25" s="46">
        <f t="shared" si="59"/>
        <v>0</v>
      </c>
      <c r="S25" s="46">
        <f t="shared" si="60"/>
        <v>0</v>
      </c>
      <c r="T25" s="46">
        <f t="shared" si="61"/>
        <v>5.7233333333333336</v>
      </c>
      <c r="U25" s="43">
        <f t="shared" si="62"/>
        <v>5</v>
      </c>
      <c r="V25" s="43">
        <f t="shared" si="63"/>
        <v>43</v>
      </c>
    </row>
    <row r="26" spans="1:22" x14ac:dyDescent="0.2">
      <c r="A26" s="50" t="s">
        <v>547</v>
      </c>
      <c r="B26" s="43" t="str">
        <f t="shared" si="48"/>
        <v>HARPS-N</v>
      </c>
      <c r="C26" s="43">
        <f>VLOOKUP(A26,'APPENDIX A'!$A$2:'APPENDIX A'!$E$524,3,0)</f>
        <v>900</v>
      </c>
      <c r="D26" s="43">
        <f>VLOOKUP(A26,'APPENDIX A'!$A$2:'APPENDIX A'!$E$524,2,0)</f>
        <v>1</v>
      </c>
      <c r="E26" s="43">
        <f t="shared" si="49"/>
        <v>1224</v>
      </c>
      <c r="F26" s="43">
        <f t="shared" si="50"/>
        <v>0.34</v>
      </c>
      <c r="G26" s="43">
        <f>VLOOKUP(A26,'APPENDIX A'!$A$2:'APPENDIX A'!$E$524,5,0)</f>
        <v>0</v>
      </c>
      <c r="H26" s="43">
        <f>VLOOKUP(A26,'APPENDIX A'!$A$2:'APPENDIX A'!$E$524,4,0)</f>
        <v>0</v>
      </c>
      <c r="I26" s="43">
        <f t="shared" si="51"/>
        <v>0</v>
      </c>
      <c r="J26" s="43">
        <f t="shared" si="52"/>
        <v>0</v>
      </c>
      <c r="K26" s="44">
        <f t="shared" si="53"/>
        <v>0.23819444444444446</v>
      </c>
      <c r="L26" s="44">
        <f t="shared" si="54"/>
        <v>0.25208333333333333</v>
      </c>
      <c r="M26" s="45" t="str">
        <f>VLOOKUP(A26,'APPENDIX C'!$A$2:'APPENDIX C'!$B$486,2,0)</f>
        <v/>
      </c>
      <c r="N26" s="46">
        <f t="shared" si="55"/>
        <v>0</v>
      </c>
      <c r="O26" s="46">
        <f t="shared" si="56"/>
        <v>0</v>
      </c>
      <c r="P26" s="46">
        <f t="shared" si="57"/>
        <v>0</v>
      </c>
      <c r="Q26" s="46">
        <f t="shared" si="58"/>
        <v>0</v>
      </c>
      <c r="R26" s="46">
        <f t="shared" si="59"/>
        <v>0</v>
      </c>
      <c r="S26" s="46">
        <f t="shared" si="60"/>
        <v>0.34</v>
      </c>
      <c r="T26" s="46">
        <f t="shared" si="61"/>
        <v>6.0566666666666666</v>
      </c>
      <c r="U26" s="43">
        <f t="shared" si="62"/>
        <v>6</v>
      </c>
      <c r="V26" s="43">
        <f t="shared" si="63"/>
        <v>3</v>
      </c>
    </row>
    <row r="27" spans="1:22" x14ac:dyDescent="0.2">
      <c r="A27" s="50" t="s">
        <v>547</v>
      </c>
      <c r="B27" s="43" t="str">
        <f t="shared" si="48"/>
        <v>HARPS-N</v>
      </c>
      <c r="C27" s="43">
        <f>VLOOKUP(A27,'APPENDIX A'!$A$2:'APPENDIX A'!$E$524,3,0)</f>
        <v>900</v>
      </c>
      <c r="D27" s="43">
        <f>VLOOKUP(A27,'APPENDIX A'!$A$2:'APPENDIX A'!$E$524,2,0)</f>
        <v>1</v>
      </c>
      <c r="E27" s="43">
        <f t="shared" si="49"/>
        <v>1224</v>
      </c>
      <c r="F27" s="43">
        <f t="shared" si="50"/>
        <v>0.34</v>
      </c>
      <c r="G27" s="43">
        <f>VLOOKUP(A27,'APPENDIX A'!$A$2:'APPENDIX A'!$E$524,5,0)</f>
        <v>0</v>
      </c>
      <c r="H27" s="43">
        <f>VLOOKUP(A27,'APPENDIX A'!$A$2:'APPENDIX A'!$E$524,4,0)</f>
        <v>0</v>
      </c>
      <c r="I27" s="43">
        <f t="shared" si="51"/>
        <v>0</v>
      </c>
      <c r="J27" s="43">
        <f t="shared" si="52"/>
        <v>0</v>
      </c>
      <c r="K27" s="44">
        <f t="shared" si="53"/>
        <v>0.25208333333333333</v>
      </c>
      <c r="L27" s="44">
        <f t="shared" si="54"/>
        <v>0.26597222222222222</v>
      </c>
      <c r="M27" s="45" t="str">
        <f>VLOOKUP(A27,'APPENDIX C'!$A$2:'APPENDIX C'!$B$486,2,0)</f>
        <v/>
      </c>
      <c r="N27" s="46">
        <f t="shared" si="55"/>
        <v>0</v>
      </c>
      <c r="O27" s="46">
        <f t="shared" si="56"/>
        <v>0</v>
      </c>
      <c r="P27" s="46">
        <f t="shared" si="57"/>
        <v>0</v>
      </c>
      <c r="Q27" s="46">
        <f t="shared" si="58"/>
        <v>0</v>
      </c>
      <c r="R27" s="46">
        <f t="shared" si="59"/>
        <v>0</v>
      </c>
      <c r="S27" s="46">
        <f t="shared" si="60"/>
        <v>0.34</v>
      </c>
      <c r="T27" s="46">
        <f t="shared" si="61"/>
        <v>6.39</v>
      </c>
      <c r="U27" s="43">
        <f t="shared" si="62"/>
        <v>6</v>
      </c>
      <c r="V27" s="43">
        <f t="shared" si="63"/>
        <v>23</v>
      </c>
    </row>
    <row r="28" spans="1:22" x14ac:dyDescent="0.2">
      <c r="A28" s="50" t="s">
        <v>547</v>
      </c>
      <c r="B28" s="43" t="str">
        <f t="shared" si="48"/>
        <v>HARPS-N</v>
      </c>
      <c r="C28" s="43">
        <f>VLOOKUP(A28,'APPENDIX A'!$A$2:'APPENDIX A'!$E$524,3,0)</f>
        <v>900</v>
      </c>
      <c r="D28" s="43">
        <f>VLOOKUP(A28,'APPENDIX A'!$A$2:'APPENDIX A'!$E$524,2,0)</f>
        <v>1</v>
      </c>
      <c r="E28" s="43">
        <f t="shared" si="49"/>
        <v>1224</v>
      </c>
      <c r="F28" s="43">
        <f t="shared" si="50"/>
        <v>0.34</v>
      </c>
      <c r="G28" s="43">
        <f>VLOOKUP(A28,'APPENDIX A'!$A$2:'APPENDIX A'!$E$524,5,0)</f>
        <v>0</v>
      </c>
      <c r="H28" s="43">
        <f>VLOOKUP(A28,'APPENDIX A'!$A$2:'APPENDIX A'!$E$524,4,0)</f>
        <v>0</v>
      </c>
      <c r="I28" s="43">
        <f t="shared" si="51"/>
        <v>0</v>
      </c>
      <c r="J28" s="43">
        <f t="shared" si="52"/>
        <v>0</v>
      </c>
      <c r="K28" s="44">
        <f t="shared" si="53"/>
        <v>0.26597222222222222</v>
      </c>
      <c r="L28" s="44">
        <f t="shared" si="54"/>
        <v>0.27986111111111112</v>
      </c>
      <c r="M28" s="45" t="str">
        <f>VLOOKUP(A28,'APPENDIX C'!$A$2:'APPENDIX C'!$B$486,2,0)</f>
        <v/>
      </c>
      <c r="N28" s="46">
        <f t="shared" si="55"/>
        <v>0</v>
      </c>
      <c r="O28" s="46">
        <f t="shared" si="56"/>
        <v>0</v>
      </c>
      <c r="P28" s="46">
        <f t="shared" si="57"/>
        <v>0</v>
      </c>
      <c r="Q28" s="46">
        <f t="shared" si="58"/>
        <v>0</v>
      </c>
      <c r="R28" s="46">
        <f t="shared" si="59"/>
        <v>0</v>
      </c>
      <c r="S28" s="46">
        <f t="shared" si="60"/>
        <v>0.34</v>
      </c>
      <c r="T28" s="46">
        <f t="shared" si="61"/>
        <v>6.7233333333333336</v>
      </c>
      <c r="U28" s="43">
        <f t="shared" si="62"/>
        <v>6</v>
      </c>
      <c r="V28" s="43">
        <f t="shared" si="63"/>
        <v>43</v>
      </c>
    </row>
    <row r="29" spans="1:22" x14ac:dyDescent="0.2">
      <c r="A29" s="43"/>
      <c r="B29" s="43"/>
      <c r="C29" s="43"/>
      <c r="D29" s="43"/>
      <c r="E29" s="43"/>
      <c r="F29" s="43"/>
      <c r="G29" s="43"/>
      <c r="H29" s="43"/>
      <c r="I29" s="43"/>
      <c r="J29" s="43"/>
    </row>
    <row r="30" spans="1:22" x14ac:dyDescent="0.2">
      <c r="A30" s="43"/>
      <c r="B30" s="43"/>
      <c r="C30" s="43"/>
      <c r="D30" s="43"/>
      <c r="E30" s="43"/>
      <c r="F30" s="43"/>
      <c r="G30" s="43"/>
      <c r="H30" s="43"/>
      <c r="I30" s="43"/>
      <c r="J30" s="43"/>
      <c r="M30" s="37" t="s">
        <v>113</v>
      </c>
      <c r="N30" s="46">
        <f t="shared" ref="N30:S30" si="64">SUM(N2:N28)</f>
        <v>0.84666666666666668</v>
      </c>
      <c r="O30" s="46">
        <f t="shared" si="64"/>
        <v>0</v>
      </c>
      <c r="P30" s="46">
        <f t="shared" si="64"/>
        <v>0</v>
      </c>
      <c r="Q30" s="46">
        <f t="shared" si="64"/>
        <v>3.5372222222222223</v>
      </c>
      <c r="R30" s="46">
        <f t="shared" si="64"/>
        <v>0</v>
      </c>
      <c r="S30" s="46">
        <f t="shared" si="64"/>
        <v>6.1199999999999983</v>
      </c>
    </row>
    <row r="31" spans="1:22" x14ac:dyDescent="0.2">
      <c r="A31" s="43"/>
      <c r="B31" s="43"/>
      <c r="C31" s="43"/>
      <c r="D31" s="43"/>
      <c r="E31" s="43"/>
      <c r="F31" s="43"/>
      <c r="G31" s="43"/>
      <c r="H31" s="43"/>
      <c r="I31" s="43"/>
      <c r="J31" s="43"/>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9"/>
  <sheetViews>
    <sheetView workbookViewId="0">
      <selection activeCell="A3" sqref="A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708</v>
      </c>
      <c r="B2" s="43" t="str">
        <f>IF(F2=0, IF(J2=0,"NONE","GIANO-B"),IF(J2=0,"HARPS-N","GIARPS"))</f>
        <v>GIARPS</v>
      </c>
      <c r="C2" s="43">
        <f>VLOOKUP(A2,'APPENDIX A'!$A$2:'APPENDIX A'!$E$524,3,0)</f>
        <v>2640</v>
      </c>
      <c r="D2" s="43">
        <f>VLOOKUP(A2,'APPENDIX A'!$A$2:'APPENDIX A'!$E$524,2,0)</f>
        <v>1</v>
      </c>
      <c r="E2" s="43">
        <f>IF(C2=0, 0,IF(D2=0,0,120+167+D2*(C2+37)))</f>
        <v>2964</v>
      </c>
      <c r="F2" s="43">
        <f>E2/3600</f>
        <v>0.82333333333333336</v>
      </c>
      <c r="G2" s="43">
        <f>VLOOKUP(A2,'APPENDIX A'!$A$2:'APPENDIX A'!$E$524,5,0)</f>
        <v>300</v>
      </c>
      <c r="H2" s="43">
        <f>VLOOKUP(A2,'APPENDIX A'!$A$2:'APPENDIX A'!$E$524,4,0)</f>
        <v>3</v>
      </c>
      <c r="I2" s="43">
        <f>H2*(180+2*G2)</f>
        <v>2340</v>
      </c>
      <c r="J2" s="43">
        <f>I2/3600</f>
        <v>0.65</v>
      </c>
      <c r="K2" s="44">
        <f>'Summary MARCH 2019'!G4</f>
        <v>0.83570601851851845</v>
      </c>
      <c r="L2" s="44">
        <f>TIME(U2,V2,0)</f>
        <v>0.86944444444444446</v>
      </c>
      <c r="M2" s="45" t="e">
        <f>VLOOKUP(A2,'APPENDIX C'!$A$2:'APPENDIX C'!$B$486,2,0)</f>
        <v>#N/A</v>
      </c>
      <c r="N2" s="46">
        <f>IF(MID(A2,1,2)="MP",0,IF(MID(A2,1,1)="M",F2,IF(A2="GATO01",F2/4,0)))</f>
        <v>0</v>
      </c>
      <c r="O2" s="46">
        <f>IF(MID(A2,1,2)="KP",F2,IF(A2="GATO01",(F2)/4,0))</f>
        <v>0</v>
      </c>
      <c r="P2" s="46">
        <f>IF(MID(A2,1,2)="SC",MAX(F2,J2),0)</f>
        <v>0</v>
      </c>
      <c r="Q2" s="46">
        <f>IF(MID(A2,1,2)="YO",MAX(F2,J2),0)</f>
        <v>0.82333333333333336</v>
      </c>
      <c r="R2" s="46">
        <f>IF(MID(A2,1,2)="AT",MAX(F2,J2),0)</f>
        <v>0</v>
      </c>
      <c r="S2" s="46">
        <f>IF(MID(A2,1,2)="GT",F2,0)</f>
        <v>0</v>
      </c>
      <c r="T2" s="46">
        <f t="shared" ref="T2:T7" si="0">IF(F2&lt;J2,HOUR(K2)+(MINUTE(K2)+(I2)/60)/60,HOUR(K2)+(MINUTE(K2)+(E2)/60)/60)</f>
        <v>20.873333333333335</v>
      </c>
      <c r="U2" s="43">
        <f>INT(T2)</f>
        <v>20</v>
      </c>
      <c r="V2" s="43">
        <f>ROUND(((T2-U2)*60),0)</f>
        <v>52</v>
      </c>
    </row>
    <row r="3" spans="1:22" x14ac:dyDescent="0.2">
      <c r="A3" s="49" t="s">
        <v>662</v>
      </c>
      <c r="B3" s="43" t="str">
        <f t="shared" ref="B3:B7" si="1">IF(F3=0, IF(J3=0,"NONE","GIANO-B"),IF(J3=0,"HARPS-N","GIARPS"))</f>
        <v>GIARPS</v>
      </c>
      <c r="C3" s="43">
        <f>VLOOKUP(A3,'APPENDIX A'!$A$2:'APPENDIX A'!$E$524,3,0)</f>
        <v>2640</v>
      </c>
      <c r="D3" s="43">
        <f>VLOOKUP(A3,'APPENDIX A'!$A$2:'APPENDIX A'!$E$524,2,0)</f>
        <v>1</v>
      </c>
      <c r="E3" s="43">
        <f t="shared" ref="E3:E7" si="2">IF(C3=0, 0,IF(D3=0,0,120+167+D3*(C3+37)))</f>
        <v>2964</v>
      </c>
      <c r="F3" s="43">
        <f t="shared" ref="F3:F7" si="3">E3/3600</f>
        <v>0.82333333333333336</v>
      </c>
      <c r="G3" s="43">
        <f>VLOOKUP(A3,'APPENDIX A'!$A$2:'APPENDIX A'!$E$524,5,0)</f>
        <v>300</v>
      </c>
      <c r="H3" s="43">
        <f>VLOOKUP(A3,'APPENDIX A'!$A$2:'APPENDIX A'!$E$524,4,0)</f>
        <v>3</v>
      </c>
      <c r="I3" s="43">
        <f t="shared" ref="I3:I7" si="4">H3*(180+2*G3)</f>
        <v>2340</v>
      </c>
      <c r="J3" s="43">
        <f t="shared" ref="J3:J7" si="5">I3/3600</f>
        <v>0.65</v>
      </c>
      <c r="K3" s="44">
        <f>L2</f>
        <v>0.86944444444444446</v>
      </c>
      <c r="L3" s="44">
        <f t="shared" ref="L3:L7" si="6">TIME(U3,V3,0)</f>
        <v>0.90347222222222223</v>
      </c>
      <c r="M3" s="45" t="str">
        <f>VLOOKUP(A3,'APPENDIX C'!$A$2:'APPENDIX C'!$B$486,2,0)</f>
        <v xml:space="preserve"> </v>
      </c>
      <c r="N3" s="46">
        <f t="shared" ref="N3:N7" si="7">IF(MID(A3,1,2)="MP",0,IF(MID(A3,1,1)="M",F3,IF(A3="GATO01",F3/4,0)))</f>
        <v>0</v>
      </c>
      <c r="O3" s="46">
        <f t="shared" ref="O3:O7" si="8">IF(MID(A3,1,2)="KP",F3,IF(A3="GATO01",(F3)/4,0))</f>
        <v>0</v>
      </c>
      <c r="P3" s="46">
        <f t="shared" ref="P3:P7" si="9">IF(MID(A3,1,2)="SC",MAX(F3,J3),0)</f>
        <v>0</v>
      </c>
      <c r="Q3" s="46">
        <f t="shared" ref="Q3:Q7" si="10">IF(MID(A3,1,2)="YO",MAX(F3,J3),0)</f>
        <v>0.82333333333333336</v>
      </c>
      <c r="R3" s="46">
        <f t="shared" ref="R3:R7" si="11">IF(MID(A3,1,2)="AT",MAX(F3,J3),0)</f>
        <v>0</v>
      </c>
      <c r="S3" s="46">
        <f t="shared" ref="S3:S7" si="12">IF(MID(A3,1,2)="GT",F3,0)</f>
        <v>0</v>
      </c>
      <c r="T3" s="46">
        <f t="shared" si="0"/>
        <v>21.69</v>
      </c>
      <c r="U3" s="43">
        <f t="shared" ref="U3:U7" si="13">INT(T3)</f>
        <v>21</v>
      </c>
      <c r="V3" s="43">
        <f t="shared" ref="V3:V7" si="14">ROUND(((T3-U3)*60),0)</f>
        <v>41</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7" si="15">L3</f>
        <v>0.90347222222222223</v>
      </c>
      <c r="L4" s="44">
        <f t="shared" si="6"/>
        <v>0.91736111111111107</v>
      </c>
      <c r="M4" s="45" t="str">
        <f>VLOOKUP(A4,'APPENDIX C'!$A$2:'APPENDIX C'!$B$486,2,0)</f>
        <v/>
      </c>
      <c r="N4" s="46">
        <f t="shared" si="7"/>
        <v>0</v>
      </c>
      <c r="O4" s="46">
        <f t="shared" si="8"/>
        <v>0</v>
      </c>
      <c r="P4" s="46">
        <f t="shared" si="9"/>
        <v>0</v>
      </c>
      <c r="Q4" s="46">
        <f t="shared" si="10"/>
        <v>0</v>
      </c>
      <c r="R4" s="46">
        <f t="shared" si="11"/>
        <v>0</v>
      </c>
      <c r="S4" s="46">
        <f t="shared" si="12"/>
        <v>0.34</v>
      </c>
      <c r="T4" s="46">
        <f t="shared" si="0"/>
        <v>22.023333333333333</v>
      </c>
      <c r="U4" s="43">
        <f t="shared" si="13"/>
        <v>22</v>
      </c>
      <c r="V4" s="43">
        <f t="shared" si="14"/>
        <v>1</v>
      </c>
    </row>
    <row r="5" spans="1:22"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0.91736111111111107</v>
      </c>
      <c r="L5" s="44">
        <f t="shared" si="6"/>
        <v>0.93125000000000002</v>
      </c>
      <c r="M5" s="45" t="str">
        <f>VLOOKUP(A5,'APPENDIX C'!$A$2:'APPENDIX C'!$B$486,2,0)</f>
        <v/>
      </c>
      <c r="N5" s="46">
        <f t="shared" si="7"/>
        <v>0</v>
      </c>
      <c r="O5" s="46">
        <f t="shared" si="8"/>
        <v>0</v>
      </c>
      <c r="P5" s="46">
        <f t="shared" si="9"/>
        <v>0</v>
      </c>
      <c r="Q5" s="46">
        <f t="shared" si="10"/>
        <v>0</v>
      </c>
      <c r="R5" s="46">
        <f t="shared" si="11"/>
        <v>0</v>
      </c>
      <c r="S5" s="46">
        <f t="shared" si="12"/>
        <v>0.34</v>
      </c>
      <c r="T5" s="46">
        <f t="shared" si="0"/>
        <v>22.356666666666666</v>
      </c>
      <c r="U5" s="43">
        <f t="shared" si="13"/>
        <v>22</v>
      </c>
      <c r="V5" s="43">
        <f t="shared" si="14"/>
        <v>21</v>
      </c>
    </row>
    <row r="6" spans="1:22"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0.93125000000000002</v>
      </c>
      <c r="L6" s="44">
        <f t="shared" si="6"/>
        <v>0.94513888888888886</v>
      </c>
      <c r="M6" s="45" t="str">
        <f>VLOOKUP(A6,'APPENDIX C'!$A$2:'APPENDIX C'!$B$486,2,0)</f>
        <v/>
      </c>
      <c r="N6" s="46">
        <f t="shared" si="7"/>
        <v>0</v>
      </c>
      <c r="O6" s="46">
        <f t="shared" si="8"/>
        <v>0</v>
      </c>
      <c r="P6" s="46">
        <f t="shared" si="9"/>
        <v>0</v>
      </c>
      <c r="Q6" s="46">
        <f t="shared" si="10"/>
        <v>0</v>
      </c>
      <c r="R6" s="46">
        <f t="shared" si="11"/>
        <v>0</v>
      </c>
      <c r="S6" s="46">
        <f t="shared" si="12"/>
        <v>0.34</v>
      </c>
      <c r="T6" s="46">
        <f t="shared" si="0"/>
        <v>22.69</v>
      </c>
      <c r="U6" s="43">
        <f t="shared" si="13"/>
        <v>22</v>
      </c>
      <c r="V6" s="43">
        <f t="shared" si="14"/>
        <v>41</v>
      </c>
    </row>
    <row r="7" spans="1:22" x14ac:dyDescent="0.2">
      <c r="A7" s="50" t="s">
        <v>547</v>
      </c>
      <c r="B7" s="43" t="str">
        <f t="shared" si="1"/>
        <v>HARPS-N</v>
      </c>
      <c r="C7" s="43">
        <f>VLOOKUP(A7,'APPENDIX A'!$A$2:'APPENDIX A'!$E$524,3,0)</f>
        <v>900</v>
      </c>
      <c r="D7" s="43">
        <f>VLOOKUP(A7,'APPENDIX A'!$A$2:'APPENDIX A'!$E$524,2,0)</f>
        <v>1</v>
      </c>
      <c r="E7" s="43">
        <f t="shared" si="2"/>
        <v>1224</v>
      </c>
      <c r="F7" s="43">
        <f t="shared" si="3"/>
        <v>0.34</v>
      </c>
      <c r="G7" s="43">
        <f>VLOOKUP(A7,'APPENDIX A'!$A$2:'APPENDIX A'!$E$524,5,0)</f>
        <v>0</v>
      </c>
      <c r="H7" s="43">
        <f>VLOOKUP(A7,'APPENDIX A'!$A$2:'APPENDIX A'!$E$524,4,0)</f>
        <v>0</v>
      </c>
      <c r="I7" s="43">
        <f t="shared" si="4"/>
        <v>0</v>
      </c>
      <c r="J7" s="43">
        <f t="shared" si="5"/>
        <v>0</v>
      </c>
      <c r="K7" s="44">
        <f t="shared" si="15"/>
        <v>0.94513888888888886</v>
      </c>
      <c r="L7" s="44">
        <f t="shared" si="6"/>
        <v>0.9590277777777777</v>
      </c>
      <c r="M7" s="45" t="str">
        <f>VLOOKUP(A7,'APPENDIX C'!$A$2:'APPENDIX C'!$B$486,2,0)</f>
        <v/>
      </c>
      <c r="N7" s="46">
        <f t="shared" si="7"/>
        <v>0</v>
      </c>
      <c r="O7" s="46">
        <f t="shared" si="8"/>
        <v>0</v>
      </c>
      <c r="P7" s="46">
        <f t="shared" si="9"/>
        <v>0</v>
      </c>
      <c r="Q7" s="46">
        <f t="shared" si="10"/>
        <v>0</v>
      </c>
      <c r="R7" s="46">
        <f t="shared" si="11"/>
        <v>0</v>
      </c>
      <c r="S7" s="46">
        <f t="shared" si="12"/>
        <v>0.34</v>
      </c>
      <c r="T7" s="46">
        <f t="shared" si="0"/>
        <v>23.023333333333333</v>
      </c>
      <c r="U7" s="43">
        <f t="shared" si="13"/>
        <v>23</v>
      </c>
      <c r="V7" s="43">
        <f t="shared" si="14"/>
        <v>1</v>
      </c>
    </row>
    <row r="8" spans="1:22" x14ac:dyDescent="0.2">
      <c r="A8" s="50" t="s">
        <v>547</v>
      </c>
      <c r="B8" s="43" t="str">
        <f t="shared" ref="B8:B15" si="16">IF(F8=0, IF(J8=0,"NONE","GIANO-B"),IF(J8=0,"HARPS-N","GIARPS"))</f>
        <v>HARPS-N</v>
      </c>
      <c r="C8" s="43">
        <f>VLOOKUP(A8,'APPENDIX A'!$A$2:'APPENDIX A'!$E$524,3,0)</f>
        <v>900</v>
      </c>
      <c r="D8" s="43">
        <f>VLOOKUP(A8,'APPENDIX A'!$A$2:'APPENDIX A'!$E$524,2,0)</f>
        <v>1</v>
      </c>
      <c r="E8" s="43">
        <f t="shared" ref="E8:E15" si="17">IF(C8=0, 0,IF(D8=0,0,120+167+D8*(C8+37)))</f>
        <v>1224</v>
      </c>
      <c r="F8" s="43">
        <f t="shared" ref="F8:F15" si="18">E8/3600</f>
        <v>0.34</v>
      </c>
      <c r="G8" s="43">
        <f>VLOOKUP(A8,'APPENDIX A'!$A$2:'APPENDIX A'!$E$524,5,0)</f>
        <v>0</v>
      </c>
      <c r="H8" s="43">
        <f>VLOOKUP(A8,'APPENDIX A'!$A$2:'APPENDIX A'!$E$524,4,0)</f>
        <v>0</v>
      </c>
      <c r="I8" s="43">
        <f t="shared" ref="I8:I15" si="19">H8*(180+2*G8)</f>
        <v>0</v>
      </c>
      <c r="J8" s="43">
        <f t="shared" ref="J8:J15" si="20">I8/3600</f>
        <v>0</v>
      </c>
      <c r="K8" s="44">
        <f t="shared" ref="K8:K15" si="21">L7</f>
        <v>0.9590277777777777</v>
      </c>
      <c r="L8" s="44">
        <f t="shared" ref="L8:L15" si="22">TIME(U8,V8,0)</f>
        <v>0.97291666666666676</v>
      </c>
      <c r="M8" s="45" t="str">
        <f>VLOOKUP(A8,'APPENDIX C'!$A$2:'APPENDIX C'!$B$486,2,0)</f>
        <v/>
      </c>
      <c r="N8" s="46">
        <f t="shared" ref="N8:N15" si="23">IF(MID(A8,1,2)="MP",0,IF(MID(A8,1,1)="M",F8,IF(A8="GATO01",F8/4,0)))</f>
        <v>0</v>
      </c>
      <c r="O8" s="46">
        <f t="shared" ref="O8:O15" si="24">IF(MID(A8,1,2)="KP",F8,IF(A8="GATO01",(F8)/4,0))</f>
        <v>0</v>
      </c>
      <c r="P8" s="46">
        <f t="shared" ref="P8:P15" si="25">IF(MID(A8,1,2)="SC",MAX(F8,J8),0)</f>
        <v>0</v>
      </c>
      <c r="Q8" s="46">
        <f t="shared" ref="Q8:Q15" si="26">IF(MID(A8,1,2)="YO",MAX(F8,J8),0)</f>
        <v>0</v>
      </c>
      <c r="R8" s="46">
        <f t="shared" ref="R8:R15" si="27">IF(MID(A8,1,2)="AT",MAX(F8,J8),0)</f>
        <v>0</v>
      </c>
      <c r="S8" s="46">
        <f t="shared" ref="S8:S15" si="28">IF(MID(A8,1,2)="GT",F8,0)</f>
        <v>0.34</v>
      </c>
      <c r="T8" s="46">
        <f t="shared" ref="T8:T15" si="29">IF(F8&lt;J8,HOUR(K8)+(MINUTE(K8)+(I8)/60)/60,HOUR(K8)+(MINUTE(K8)+(E8)/60)/60)</f>
        <v>23.356666666666666</v>
      </c>
      <c r="U8" s="43">
        <f t="shared" ref="U8:U15" si="30">INT(T8)</f>
        <v>23</v>
      </c>
      <c r="V8" s="43">
        <f t="shared" ref="V8:V15" si="31">ROUND(((T8-U8)*60),0)</f>
        <v>21</v>
      </c>
    </row>
    <row r="9" spans="1:22" x14ac:dyDescent="0.2">
      <c r="A9" s="50" t="s">
        <v>547</v>
      </c>
      <c r="B9" s="43" t="str">
        <f t="shared" si="16"/>
        <v>HARPS-N</v>
      </c>
      <c r="C9" s="43">
        <f>VLOOKUP(A9,'APPENDIX A'!$A$2:'APPENDIX A'!$E$524,3,0)</f>
        <v>900</v>
      </c>
      <c r="D9" s="43">
        <f>VLOOKUP(A9,'APPENDIX A'!$A$2:'APPENDIX A'!$E$524,2,0)</f>
        <v>1</v>
      </c>
      <c r="E9" s="43">
        <f t="shared" si="17"/>
        <v>1224</v>
      </c>
      <c r="F9" s="43">
        <f t="shared" si="18"/>
        <v>0.34</v>
      </c>
      <c r="G9" s="43">
        <f>VLOOKUP(A9,'APPENDIX A'!$A$2:'APPENDIX A'!$E$524,5,0)</f>
        <v>0</v>
      </c>
      <c r="H9" s="43">
        <f>VLOOKUP(A9,'APPENDIX A'!$A$2:'APPENDIX A'!$E$524,4,0)</f>
        <v>0</v>
      </c>
      <c r="I9" s="43">
        <f t="shared" si="19"/>
        <v>0</v>
      </c>
      <c r="J9" s="43">
        <f t="shared" si="20"/>
        <v>0</v>
      </c>
      <c r="K9" s="44">
        <f t="shared" si="21"/>
        <v>0.97291666666666676</v>
      </c>
      <c r="L9" s="44">
        <f t="shared" si="22"/>
        <v>0.9868055555555556</v>
      </c>
      <c r="M9" s="45" t="str">
        <f>VLOOKUP(A9,'APPENDIX C'!$A$2:'APPENDIX C'!$B$486,2,0)</f>
        <v/>
      </c>
      <c r="N9" s="46">
        <f t="shared" si="23"/>
        <v>0</v>
      </c>
      <c r="O9" s="46">
        <f t="shared" si="24"/>
        <v>0</v>
      </c>
      <c r="P9" s="46">
        <f t="shared" si="25"/>
        <v>0</v>
      </c>
      <c r="Q9" s="46">
        <f t="shared" si="26"/>
        <v>0</v>
      </c>
      <c r="R9" s="46">
        <f t="shared" si="27"/>
        <v>0</v>
      </c>
      <c r="S9" s="46">
        <f t="shared" si="28"/>
        <v>0.34</v>
      </c>
      <c r="T9" s="46">
        <f t="shared" si="29"/>
        <v>23.69</v>
      </c>
      <c r="U9" s="43">
        <f t="shared" si="30"/>
        <v>23</v>
      </c>
      <c r="V9" s="43">
        <f t="shared" si="31"/>
        <v>41</v>
      </c>
    </row>
    <row r="10" spans="1:22" x14ac:dyDescent="0.2">
      <c r="A10" s="50" t="s">
        <v>547</v>
      </c>
      <c r="B10" s="43" t="str">
        <f t="shared" si="16"/>
        <v>HARPS-N</v>
      </c>
      <c r="C10" s="43">
        <f>VLOOKUP(A10,'APPENDIX A'!$A$2:'APPENDIX A'!$E$524,3,0)</f>
        <v>900</v>
      </c>
      <c r="D10" s="43">
        <f>VLOOKUP(A10,'APPENDIX A'!$A$2:'APPENDIX A'!$E$524,2,0)</f>
        <v>1</v>
      </c>
      <c r="E10" s="43">
        <f t="shared" si="17"/>
        <v>1224</v>
      </c>
      <c r="F10" s="43">
        <f t="shared" si="18"/>
        <v>0.34</v>
      </c>
      <c r="G10" s="43">
        <f>VLOOKUP(A10,'APPENDIX A'!$A$2:'APPENDIX A'!$E$524,5,0)</f>
        <v>0</v>
      </c>
      <c r="H10" s="43">
        <f>VLOOKUP(A10,'APPENDIX A'!$A$2:'APPENDIX A'!$E$524,4,0)</f>
        <v>0</v>
      </c>
      <c r="I10" s="43">
        <f t="shared" si="19"/>
        <v>0</v>
      </c>
      <c r="J10" s="43">
        <f t="shared" si="20"/>
        <v>0</v>
      </c>
      <c r="K10" s="44">
        <f t="shared" si="21"/>
        <v>0.9868055555555556</v>
      </c>
      <c r="L10" s="44">
        <f t="shared" si="22"/>
        <v>6.9444444444433095E-4</v>
      </c>
      <c r="M10" s="45" t="str">
        <f>VLOOKUP(A10,'APPENDIX C'!$A$2:'APPENDIX C'!$B$486,2,0)</f>
        <v/>
      </c>
      <c r="N10" s="46">
        <f t="shared" si="23"/>
        <v>0</v>
      </c>
      <c r="O10" s="46">
        <f t="shared" si="24"/>
        <v>0</v>
      </c>
      <c r="P10" s="46">
        <f t="shared" si="25"/>
        <v>0</v>
      </c>
      <c r="Q10" s="46">
        <f t="shared" si="26"/>
        <v>0</v>
      </c>
      <c r="R10" s="46">
        <f t="shared" si="27"/>
        <v>0</v>
      </c>
      <c r="S10" s="46">
        <f t="shared" si="28"/>
        <v>0.34</v>
      </c>
      <c r="T10" s="46">
        <f t="shared" si="29"/>
        <v>24.023333333333333</v>
      </c>
      <c r="U10" s="43">
        <f t="shared" si="30"/>
        <v>24</v>
      </c>
      <c r="V10" s="43">
        <f t="shared" si="31"/>
        <v>1</v>
      </c>
    </row>
    <row r="11" spans="1:22" x14ac:dyDescent="0.2">
      <c r="A11" s="50" t="s">
        <v>547</v>
      </c>
      <c r="B11" s="43" t="str">
        <f t="shared" si="16"/>
        <v>HARPS-N</v>
      </c>
      <c r="C11" s="43">
        <f>VLOOKUP(A11,'APPENDIX A'!$A$2:'APPENDIX A'!$E$524,3,0)</f>
        <v>900</v>
      </c>
      <c r="D11" s="43">
        <f>VLOOKUP(A11,'APPENDIX A'!$A$2:'APPENDIX A'!$E$524,2,0)</f>
        <v>1</v>
      </c>
      <c r="E11" s="43">
        <f t="shared" si="17"/>
        <v>1224</v>
      </c>
      <c r="F11" s="43">
        <f t="shared" si="18"/>
        <v>0.34</v>
      </c>
      <c r="G11" s="43">
        <f>VLOOKUP(A11,'APPENDIX A'!$A$2:'APPENDIX A'!$E$524,5,0)</f>
        <v>0</v>
      </c>
      <c r="H11" s="43">
        <f>VLOOKUP(A11,'APPENDIX A'!$A$2:'APPENDIX A'!$E$524,4,0)</f>
        <v>0</v>
      </c>
      <c r="I11" s="43">
        <f t="shared" si="19"/>
        <v>0</v>
      </c>
      <c r="J11" s="43">
        <f t="shared" si="20"/>
        <v>0</v>
      </c>
      <c r="K11" s="44">
        <f t="shared" si="21"/>
        <v>6.9444444444433095E-4</v>
      </c>
      <c r="L11" s="44">
        <f t="shared" si="22"/>
        <v>1.4583333333333332E-2</v>
      </c>
      <c r="M11" s="45" t="str">
        <f>VLOOKUP(A11,'APPENDIX C'!$A$2:'APPENDIX C'!$B$486,2,0)</f>
        <v/>
      </c>
      <c r="N11" s="46">
        <f t="shared" si="23"/>
        <v>0</v>
      </c>
      <c r="O11" s="46">
        <f t="shared" si="24"/>
        <v>0</v>
      </c>
      <c r="P11" s="46">
        <f t="shared" si="25"/>
        <v>0</v>
      </c>
      <c r="Q11" s="46">
        <f t="shared" si="26"/>
        <v>0</v>
      </c>
      <c r="R11" s="46">
        <f t="shared" si="27"/>
        <v>0</v>
      </c>
      <c r="S11" s="46">
        <f t="shared" si="28"/>
        <v>0.34</v>
      </c>
      <c r="T11" s="46">
        <f t="shared" si="29"/>
        <v>0.35666666666666663</v>
      </c>
      <c r="U11" s="43">
        <f t="shared" si="30"/>
        <v>0</v>
      </c>
      <c r="V11" s="43">
        <f t="shared" si="31"/>
        <v>21</v>
      </c>
    </row>
    <row r="12" spans="1:22" ht="17" x14ac:dyDescent="0.2">
      <c r="A12" s="50" t="s">
        <v>547</v>
      </c>
      <c r="B12" s="43" t="str">
        <f t="shared" si="16"/>
        <v>HARPS-N</v>
      </c>
      <c r="C12" s="43">
        <f>VLOOKUP(A12,'APPENDIX A'!$A$2:'APPENDIX A'!$E$524,3,0)</f>
        <v>900</v>
      </c>
      <c r="D12" s="43">
        <f>VLOOKUP(A12,'APPENDIX A'!$A$2:'APPENDIX A'!$E$524,2,0)</f>
        <v>1</v>
      </c>
      <c r="E12" s="43">
        <f t="shared" si="17"/>
        <v>1224</v>
      </c>
      <c r="F12" s="43">
        <f t="shared" si="18"/>
        <v>0.34</v>
      </c>
      <c r="G12" s="43">
        <f>VLOOKUP(A12,'APPENDIX A'!$A$2:'APPENDIX A'!$E$524,5,0)</f>
        <v>0</v>
      </c>
      <c r="H12" s="43">
        <f>VLOOKUP(A12,'APPENDIX A'!$A$2:'APPENDIX A'!$E$524,4,0)</f>
        <v>0</v>
      </c>
      <c r="I12" s="43">
        <f t="shared" si="19"/>
        <v>0</v>
      </c>
      <c r="J12" s="43">
        <f t="shared" si="20"/>
        <v>0</v>
      </c>
      <c r="K12" s="44">
        <f t="shared" si="21"/>
        <v>1.4583333333333332E-2</v>
      </c>
      <c r="L12" s="44">
        <f t="shared" si="22"/>
        <v>2.8472222222222222E-2</v>
      </c>
      <c r="M12" s="45" t="str">
        <f>VLOOKUP(A12,'APPENDIX C'!$A$2:'APPENDIX C'!$B$486,2,0)</f>
        <v/>
      </c>
      <c r="N12" s="46">
        <f t="shared" si="23"/>
        <v>0</v>
      </c>
      <c r="O12" s="46">
        <f t="shared" si="24"/>
        <v>0</v>
      </c>
      <c r="P12" s="46">
        <f t="shared" si="25"/>
        <v>0</v>
      </c>
      <c r="Q12" s="46">
        <f t="shared" si="26"/>
        <v>0</v>
      </c>
      <c r="R12" s="46">
        <f t="shared" si="27"/>
        <v>0</v>
      </c>
      <c r="S12" s="46">
        <f t="shared" si="28"/>
        <v>0.34</v>
      </c>
      <c r="T12" s="46">
        <f t="shared" si="29"/>
        <v>0.69</v>
      </c>
      <c r="U12" s="43">
        <f t="shared" si="30"/>
        <v>0</v>
      </c>
      <c r="V12" s="43">
        <f t="shared" si="31"/>
        <v>41</v>
      </c>
    </row>
    <row r="13" spans="1:22" x14ac:dyDescent="0.2">
      <c r="A13" s="49" t="s">
        <v>675</v>
      </c>
      <c r="B13" s="43" t="str">
        <f t="shared" si="16"/>
        <v>HARPS-N</v>
      </c>
      <c r="C13" s="43">
        <f>VLOOKUP(A13,'APPENDIX A'!$A$2:'APPENDIX A'!$E$524,3,0)</f>
        <v>600</v>
      </c>
      <c r="D13" s="43">
        <f>VLOOKUP(A13,'APPENDIX A'!$A$2:'APPENDIX A'!$E$524,2,0)</f>
        <v>1</v>
      </c>
      <c r="E13" s="43">
        <f t="shared" si="17"/>
        <v>924</v>
      </c>
      <c r="F13" s="43">
        <f t="shared" si="18"/>
        <v>0.25666666666666665</v>
      </c>
      <c r="G13" s="43">
        <f>VLOOKUP(A13,'APPENDIX A'!$A$2:'APPENDIX A'!$E$524,5,0)</f>
        <v>300</v>
      </c>
      <c r="H13" s="43">
        <f>VLOOKUP(A13,'APPENDIX A'!$A$2:'APPENDIX A'!$E$524,4,0)</f>
        <v>0</v>
      </c>
      <c r="I13" s="43">
        <f t="shared" si="19"/>
        <v>0</v>
      </c>
      <c r="J13" s="43">
        <f t="shared" si="20"/>
        <v>0</v>
      </c>
      <c r="K13" s="44">
        <f t="shared" si="21"/>
        <v>2.8472222222222222E-2</v>
      </c>
      <c r="L13" s="44">
        <f t="shared" si="22"/>
        <v>3.888888888888889E-2</v>
      </c>
      <c r="M13" s="45" t="str">
        <f>VLOOKUP(A13,'APPENDIX C'!$A$2:'APPENDIX C'!$B$486,2,0)</f>
        <v xml:space="preserve"> </v>
      </c>
      <c r="N13" s="46">
        <f t="shared" si="23"/>
        <v>0</v>
      </c>
      <c r="O13" s="46">
        <f t="shared" si="24"/>
        <v>0</v>
      </c>
      <c r="P13" s="46">
        <f t="shared" si="25"/>
        <v>0</v>
      </c>
      <c r="Q13" s="46">
        <f t="shared" si="26"/>
        <v>0.25666666666666665</v>
      </c>
      <c r="R13" s="46">
        <f t="shared" si="27"/>
        <v>0</v>
      </c>
      <c r="S13" s="46">
        <f t="shared" si="28"/>
        <v>0</v>
      </c>
      <c r="T13" s="46">
        <f t="shared" si="29"/>
        <v>0.94</v>
      </c>
      <c r="U13" s="43">
        <f t="shared" si="30"/>
        <v>0</v>
      </c>
      <c r="V13" s="43">
        <f t="shared" si="31"/>
        <v>56</v>
      </c>
    </row>
    <row r="14" spans="1:22" x14ac:dyDescent="0.2">
      <c r="A14" s="49" t="s">
        <v>651</v>
      </c>
      <c r="B14" s="43" t="str">
        <f t="shared" si="16"/>
        <v>HARPS-N</v>
      </c>
      <c r="C14" s="43">
        <f>VLOOKUP(A14,'APPENDIX A'!$A$2:'APPENDIX A'!$E$524,3,0)</f>
        <v>1200</v>
      </c>
      <c r="D14" s="43">
        <f>VLOOKUP(A14,'APPENDIX A'!$A$2:'APPENDIX A'!$E$524,2,0)</f>
        <v>1</v>
      </c>
      <c r="E14" s="43">
        <f t="shared" si="17"/>
        <v>1524</v>
      </c>
      <c r="F14" s="43">
        <f t="shared" si="18"/>
        <v>0.42333333333333334</v>
      </c>
      <c r="G14" s="43">
        <f>VLOOKUP(A14,'APPENDIX A'!$A$2:'APPENDIX A'!$E$524,5,0)</f>
        <v>0</v>
      </c>
      <c r="H14" s="43">
        <f>VLOOKUP(A14,'APPENDIX A'!$A$2:'APPENDIX A'!$E$524,4,0)</f>
        <v>0</v>
      </c>
      <c r="I14" s="43">
        <f t="shared" si="19"/>
        <v>0</v>
      </c>
      <c r="J14" s="43">
        <f t="shared" si="20"/>
        <v>0</v>
      </c>
      <c r="K14" s="44">
        <f t="shared" si="21"/>
        <v>3.888888888888889E-2</v>
      </c>
      <c r="L14" s="44">
        <f t="shared" si="22"/>
        <v>5.6250000000000001E-2</v>
      </c>
      <c r="M14" s="45" t="str">
        <f>VLOOKUP(A14,'APPENDIX C'!$A$2:'APPENDIX C'!$B$486,2,0)</f>
        <v xml:space="preserve"> </v>
      </c>
      <c r="N14" s="46">
        <f t="shared" si="23"/>
        <v>0.42333333333333334</v>
      </c>
      <c r="O14" s="46">
        <f t="shared" si="24"/>
        <v>0</v>
      </c>
      <c r="P14" s="46">
        <f t="shared" si="25"/>
        <v>0</v>
      </c>
      <c r="Q14" s="46">
        <f t="shared" si="26"/>
        <v>0</v>
      </c>
      <c r="R14" s="46">
        <f t="shared" si="27"/>
        <v>0</v>
      </c>
      <c r="S14" s="46">
        <f t="shared" si="28"/>
        <v>0</v>
      </c>
      <c r="T14" s="46">
        <f t="shared" si="29"/>
        <v>1.3566666666666667</v>
      </c>
      <c r="U14" s="43">
        <f t="shared" si="30"/>
        <v>1</v>
      </c>
      <c r="V14" s="43">
        <f t="shared" si="31"/>
        <v>21</v>
      </c>
    </row>
    <row r="15" spans="1:22" x14ac:dyDescent="0.2">
      <c r="A15" s="49" t="s">
        <v>564</v>
      </c>
      <c r="B15" s="43" t="str">
        <f t="shared" si="16"/>
        <v>GIARPS</v>
      </c>
      <c r="C15" s="43">
        <f>VLOOKUP(A15,'APPENDIX A'!$A$2:'APPENDIX A'!$E$524,3,0)</f>
        <v>180</v>
      </c>
      <c r="D15" s="43">
        <f>VLOOKUP(A15,'APPENDIX A'!$A$2:'APPENDIX A'!$E$524,2,0)</f>
        <v>3</v>
      </c>
      <c r="E15" s="43">
        <f t="shared" si="17"/>
        <v>938</v>
      </c>
      <c r="F15" s="43">
        <f t="shared" si="18"/>
        <v>0.26055555555555554</v>
      </c>
      <c r="G15" s="43">
        <f>VLOOKUP(A15,'APPENDIX A'!$A$2:'APPENDIX A'!$E$524,5,0)</f>
        <v>300</v>
      </c>
      <c r="H15" s="43">
        <f>VLOOKUP(A15,'APPENDIX A'!$A$2:'APPENDIX A'!$E$524,4,0)</f>
        <v>1</v>
      </c>
      <c r="I15" s="43">
        <f t="shared" si="19"/>
        <v>780</v>
      </c>
      <c r="J15" s="43">
        <f t="shared" si="20"/>
        <v>0.21666666666666667</v>
      </c>
      <c r="K15" s="44">
        <f t="shared" si="21"/>
        <v>5.6250000000000001E-2</v>
      </c>
      <c r="L15" s="44">
        <f t="shared" si="22"/>
        <v>6.7361111111111108E-2</v>
      </c>
      <c r="M15" s="45" t="str">
        <f>VLOOKUP(A15,'APPENDIX C'!$A$2:'APPENDIX C'!$B$486,2,0)</f>
        <v xml:space="preserve"> </v>
      </c>
      <c r="N15" s="46">
        <f t="shared" si="23"/>
        <v>0</v>
      </c>
      <c r="O15" s="46">
        <f t="shared" si="24"/>
        <v>0</v>
      </c>
      <c r="P15" s="46">
        <f t="shared" si="25"/>
        <v>0</v>
      </c>
      <c r="Q15" s="46">
        <f t="shared" si="26"/>
        <v>0.26055555555555554</v>
      </c>
      <c r="R15" s="46">
        <f t="shared" si="27"/>
        <v>0</v>
      </c>
      <c r="S15" s="46">
        <f t="shared" si="28"/>
        <v>0</v>
      </c>
      <c r="T15" s="46">
        <f t="shared" si="29"/>
        <v>1.6105555555555555</v>
      </c>
      <c r="U15" s="43">
        <f t="shared" si="30"/>
        <v>1</v>
      </c>
      <c r="V15" s="43">
        <f t="shared" si="31"/>
        <v>37</v>
      </c>
    </row>
    <row r="16" spans="1:22" x14ac:dyDescent="0.2">
      <c r="A16" s="50" t="s">
        <v>547</v>
      </c>
      <c r="B16" s="43" t="str">
        <f t="shared" ref="B16:B29" si="32">IF(F16=0, IF(J16=0,"NONE","GIANO-B"),IF(J16=0,"HARPS-N","GIARPS"))</f>
        <v>HARPS-N</v>
      </c>
      <c r="C16" s="43">
        <f>VLOOKUP(A16,'APPENDIX A'!$A$2:'APPENDIX A'!$E$524,3,0)</f>
        <v>900</v>
      </c>
      <c r="D16" s="43">
        <f>VLOOKUP(A16,'APPENDIX A'!$A$2:'APPENDIX A'!$E$524,2,0)</f>
        <v>1</v>
      </c>
      <c r="E16" s="43">
        <f t="shared" ref="E16:E29" si="33">IF(C16=0, 0,IF(D16=0,0,120+167+D16*(C16+37)))</f>
        <v>1224</v>
      </c>
      <c r="F16" s="43">
        <f t="shared" ref="F16:F29" si="34">E16/3600</f>
        <v>0.34</v>
      </c>
      <c r="G16" s="43">
        <f>VLOOKUP(A16,'APPENDIX A'!$A$2:'APPENDIX A'!$E$524,5,0)</f>
        <v>0</v>
      </c>
      <c r="H16" s="43">
        <f>VLOOKUP(A16,'APPENDIX A'!$A$2:'APPENDIX A'!$E$524,4,0)</f>
        <v>0</v>
      </c>
      <c r="I16" s="43">
        <f t="shared" ref="I16:I29" si="35">H16*(180+2*G16)</f>
        <v>0</v>
      </c>
      <c r="J16" s="43">
        <f t="shared" ref="J16:J29" si="36">I16/3600</f>
        <v>0</v>
      </c>
      <c r="K16" s="44">
        <f t="shared" ref="K16:K29" si="37">L15</f>
        <v>6.7361111111111108E-2</v>
      </c>
      <c r="L16" s="44">
        <f t="shared" ref="L16:L29" si="38">TIME(U16,V16,0)</f>
        <v>8.1250000000000003E-2</v>
      </c>
      <c r="M16" s="45" t="str">
        <f>VLOOKUP(A16,'APPENDIX C'!$A$2:'APPENDIX C'!$B$486,2,0)</f>
        <v/>
      </c>
      <c r="N16" s="46">
        <f t="shared" ref="N16:N29" si="39">IF(MID(A16,1,2)="MP",0,IF(MID(A16,1,1)="M",F16,IF(A16="GATO01",F16/4,0)))</f>
        <v>0</v>
      </c>
      <c r="O16" s="46">
        <f t="shared" ref="O16:O29" si="40">IF(MID(A16,1,2)="KP",F16,IF(A16="GATO01",(F16)/4,0))</f>
        <v>0</v>
      </c>
      <c r="P16" s="46">
        <f t="shared" ref="P16:P29" si="41">IF(MID(A16,1,2)="SC",MAX(F16,J16),0)</f>
        <v>0</v>
      </c>
      <c r="Q16" s="46">
        <f t="shared" ref="Q16:Q29" si="42">IF(MID(A16,1,2)="YO",MAX(F16,J16),0)</f>
        <v>0</v>
      </c>
      <c r="R16" s="46">
        <f t="shared" ref="R16:R29" si="43">IF(MID(A16,1,2)="AT",MAX(F16,J16),0)</f>
        <v>0</v>
      </c>
      <c r="S16" s="46">
        <f t="shared" ref="S16:S29" si="44">IF(MID(A16,1,2)="GT",F16,0)</f>
        <v>0.34</v>
      </c>
      <c r="T16" s="46">
        <f t="shared" ref="T16:T29" si="45">IF(F16&lt;J16,HOUR(K16)+(MINUTE(K16)+(I16)/60)/60,HOUR(K16)+(MINUTE(K16)+(E16)/60)/60)</f>
        <v>1.9566666666666666</v>
      </c>
      <c r="U16" s="43">
        <f t="shared" ref="U16:U29" si="46">INT(T16)</f>
        <v>1</v>
      </c>
      <c r="V16" s="43">
        <f t="shared" ref="V16:V29" si="47">ROUND(((T16-U16)*60),0)</f>
        <v>57</v>
      </c>
    </row>
    <row r="17" spans="1:22" x14ac:dyDescent="0.2">
      <c r="A17" s="50" t="s">
        <v>547</v>
      </c>
      <c r="B17" s="43" t="str">
        <f t="shared" si="32"/>
        <v>HARPS-N</v>
      </c>
      <c r="C17" s="43">
        <f>VLOOKUP(A17,'APPENDIX A'!$A$2:'APPENDIX A'!$E$524,3,0)</f>
        <v>900</v>
      </c>
      <c r="D17" s="43">
        <f>VLOOKUP(A17,'APPENDIX A'!$A$2:'APPENDIX A'!$E$524,2,0)</f>
        <v>1</v>
      </c>
      <c r="E17" s="43">
        <f t="shared" si="33"/>
        <v>1224</v>
      </c>
      <c r="F17" s="43">
        <f t="shared" si="34"/>
        <v>0.34</v>
      </c>
      <c r="G17" s="43">
        <f>VLOOKUP(A17,'APPENDIX A'!$A$2:'APPENDIX A'!$E$524,5,0)</f>
        <v>0</v>
      </c>
      <c r="H17" s="43">
        <f>VLOOKUP(A17,'APPENDIX A'!$A$2:'APPENDIX A'!$E$524,4,0)</f>
        <v>0</v>
      </c>
      <c r="I17" s="43">
        <f t="shared" si="35"/>
        <v>0</v>
      </c>
      <c r="J17" s="43">
        <f t="shared" si="36"/>
        <v>0</v>
      </c>
      <c r="K17" s="44">
        <f t="shared" si="37"/>
        <v>8.1250000000000003E-2</v>
      </c>
      <c r="L17" s="44">
        <f t="shared" si="38"/>
        <v>9.5138888888888884E-2</v>
      </c>
      <c r="M17" s="45" t="str">
        <f>VLOOKUP(A17,'APPENDIX C'!$A$2:'APPENDIX C'!$B$486,2,0)</f>
        <v/>
      </c>
      <c r="N17" s="46">
        <f t="shared" si="39"/>
        <v>0</v>
      </c>
      <c r="O17" s="46">
        <f t="shared" si="40"/>
        <v>0</v>
      </c>
      <c r="P17" s="46">
        <f t="shared" si="41"/>
        <v>0</v>
      </c>
      <c r="Q17" s="46">
        <f t="shared" si="42"/>
        <v>0</v>
      </c>
      <c r="R17" s="46">
        <f t="shared" si="43"/>
        <v>0</v>
      </c>
      <c r="S17" s="46">
        <f t="shared" si="44"/>
        <v>0.34</v>
      </c>
      <c r="T17" s="46">
        <f t="shared" si="45"/>
        <v>2.29</v>
      </c>
      <c r="U17" s="43">
        <f t="shared" si="46"/>
        <v>2</v>
      </c>
      <c r="V17" s="43">
        <f t="shared" si="47"/>
        <v>17</v>
      </c>
    </row>
    <row r="18" spans="1:22" x14ac:dyDescent="0.2">
      <c r="A18" s="50" t="s">
        <v>547</v>
      </c>
      <c r="B18" s="43" t="str">
        <f t="shared" si="32"/>
        <v>HARPS-N</v>
      </c>
      <c r="C18" s="43">
        <f>VLOOKUP(A18,'APPENDIX A'!$A$2:'APPENDIX A'!$E$524,3,0)</f>
        <v>900</v>
      </c>
      <c r="D18" s="43">
        <f>VLOOKUP(A18,'APPENDIX A'!$A$2:'APPENDIX A'!$E$524,2,0)</f>
        <v>1</v>
      </c>
      <c r="E18" s="43">
        <f t="shared" si="33"/>
        <v>1224</v>
      </c>
      <c r="F18" s="43">
        <f t="shared" si="34"/>
        <v>0.34</v>
      </c>
      <c r="G18" s="43">
        <f>VLOOKUP(A18,'APPENDIX A'!$A$2:'APPENDIX A'!$E$524,5,0)</f>
        <v>0</v>
      </c>
      <c r="H18" s="43">
        <f>VLOOKUP(A18,'APPENDIX A'!$A$2:'APPENDIX A'!$E$524,4,0)</f>
        <v>0</v>
      </c>
      <c r="I18" s="43">
        <f t="shared" si="35"/>
        <v>0</v>
      </c>
      <c r="J18" s="43">
        <f t="shared" si="36"/>
        <v>0</v>
      </c>
      <c r="K18" s="44">
        <f t="shared" si="37"/>
        <v>9.5138888888888884E-2</v>
      </c>
      <c r="L18" s="44">
        <f t="shared" si="38"/>
        <v>0.10902777777777778</v>
      </c>
      <c r="M18" s="45" t="str">
        <f>VLOOKUP(A18,'APPENDIX C'!$A$2:'APPENDIX C'!$B$486,2,0)</f>
        <v/>
      </c>
      <c r="N18" s="46">
        <f t="shared" si="39"/>
        <v>0</v>
      </c>
      <c r="O18" s="46">
        <f t="shared" si="40"/>
        <v>0</v>
      </c>
      <c r="P18" s="46">
        <f t="shared" si="41"/>
        <v>0</v>
      </c>
      <c r="Q18" s="46">
        <f t="shared" si="42"/>
        <v>0</v>
      </c>
      <c r="R18" s="46">
        <f t="shared" si="43"/>
        <v>0</v>
      </c>
      <c r="S18" s="46">
        <f t="shared" si="44"/>
        <v>0.34</v>
      </c>
      <c r="T18" s="46">
        <f t="shared" si="45"/>
        <v>2.6233333333333331</v>
      </c>
      <c r="U18" s="43">
        <f t="shared" si="46"/>
        <v>2</v>
      </c>
      <c r="V18" s="43">
        <f t="shared" si="47"/>
        <v>37</v>
      </c>
    </row>
    <row r="19" spans="1:22" x14ac:dyDescent="0.2">
      <c r="A19" s="50" t="s">
        <v>547</v>
      </c>
      <c r="B19" s="43" t="str">
        <f t="shared" si="32"/>
        <v>HARPS-N</v>
      </c>
      <c r="C19" s="43">
        <f>VLOOKUP(A19,'APPENDIX A'!$A$2:'APPENDIX A'!$E$524,3,0)</f>
        <v>900</v>
      </c>
      <c r="D19" s="43">
        <f>VLOOKUP(A19,'APPENDIX A'!$A$2:'APPENDIX A'!$E$524,2,0)</f>
        <v>1</v>
      </c>
      <c r="E19" s="43">
        <f t="shared" si="33"/>
        <v>1224</v>
      </c>
      <c r="F19" s="43">
        <f t="shared" si="34"/>
        <v>0.34</v>
      </c>
      <c r="G19" s="43">
        <f>VLOOKUP(A19,'APPENDIX A'!$A$2:'APPENDIX A'!$E$524,5,0)</f>
        <v>0</v>
      </c>
      <c r="H19" s="43">
        <f>VLOOKUP(A19,'APPENDIX A'!$A$2:'APPENDIX A'!$E$524,4,0)</f>
        <v>0</v>
      </c>
      <c r="I19" s="43">
        <f t="shared" si="35"/>
        <v>0</v>
      </c>
      <c r="J19" s="43">
        <f t="shared" si="36"/>
        <v>0</v>
      </c>
      <c r="K19" s="44">
        <f t="shared" si="37"/>
        <v>0.10902777777777778</v>
      </c>
      <c r="L19" s="44">
        <f t="shared" si="38"/>
        <v>0.12291666666666667</v>
      </c>
      <c r="M19" s="45" t="str">
        <f>VLOOKUP(A19,'APPENDIX C'!$A$2:'APPENDIX C'!$B$486,2,0)</f>
        <v/>
      </c>
      <c r="N19" s="46">
        <f t="shared" si="39"/>
        <v>0</v>
      </c>
      <c r="O19" s="46">
        <f t="shared" si="40"/>
        <v>0</v>
      </c>
      <c r="P19" s="46">
        <f t="shared" si="41"/>
        <v>0</v>
      </c>
      <c r="Q19" s="46">
        <f t="shared" si="42"/>
        <v>0</v>
      </c>
      <c r="R19" s="46">
        <f t="shared" si="43"/>
        <v>0</v>
      </c>
      <c r="S19" s="46">
        <f t="shared" si="44"/>
        <v>0.34</v>
      </c>
      <c r="T19" s="46">
        <f t="shared" si="45"/>
        <v>2.9566666666666666</v>
      </c>
      <c r="U19" s="43">
        <f t="shared" si="46"/>
        <v>2</v>
      </c>
      <c r="V19" s="43">
        <f t="shared" si="47"/>
        <v>57</v>
      </c>
    </row>
    <row r="20" spans="1:22" x14ac:dyDescent="0.2">
      <c r="A20" s="50" t="s">
        <v>547</v>
      </c>
      <c r="B20" s="43" t="str">
        <f t="shared" si="32"/>
        <v>HARPS-N</v>
      </c>
      <c r="C20" s="43">
        <f>VLOOKUP(A20,'APPENDIX A'!$A$2:'APPENDIX A'!$E$524,3,0)</f>
        <v>900</v>
      </c>
      <c r="D20" s="43">
        <f>VLOOKUP(A20,'APPENDIX A'!$A$2:'APPENDIX A'!$E$524,2,0)</f>
        <v>1</v>
      </c>
      <c r="E20" s="43">
        <f t="shared" si="33"/>
        <v>1224</v>
      </c>
      <c r="F20" s="43">
        <f t="shared" si="34"/>
        <v>0.34</v>
      </c>
      <c r="G20" s="43">
        <f>VLOOKUP(A20,'APPENDIX A'!$A$2:'APPENDIX A'!$E$524,5,0)</f>
        <v>0</v>
      </c>
      <c r="H20" s="43">
        <f>VLOOKUP(A20,'APPENDIX A'!$A$2:'APPENDIX A'!$E$524,4,0)</f>
        <v>0</v>
      </c>
      <c r="I20" s="43">
        <f t="shared" si="35"/>
        <v>0</v>
      </c>
      <c r="J20" s="43">
        <f t="shared" si="36"/>
        <v>0</v>
      </c>
      <c r="K20" s="44">
        <f t="shared" si="37"/>
        <v>0.12291666666666667</v>
      </c>
      <c r="L20" s="44">
        <f t="shared" si="38"/>
        <v>0.13680555555555554</v>
      </c>
      <c r="M20" s="45" t="str">
        <f>VLOOKUP(A20,'APPENDIX C'!$A$2:'APPENDIX C'!$B$486,2,0)</f>
        <v/>
      </c>
      <c r="N20" s="46">
        <f t="shared" si="39"/>
        <v>0</v>
      </c>
      <c r="O20" s="46">
        <f t="shared" si="40"/>
        <v>0</v>
      </c>
      <c r="P20" s="46">
        <f t="shared" si="41"/>
        <v>0</v>
      </c>
      <c r="Q20" s="46">
        <f t="shared" si="42"/>
        <v>0</v>
      </c>
      <c r="R20" s="46">
        <f t="shared" si="43"/>
        <v>0</v>
      </c>
      <c r="S20" s="46">
        <f t="shared" si="44"/>
        <v>0.34</v>
      </c>
      <c r="T20" s="46">
        <f t="shared" si="45"/>
        <v>3.29</v>
      </c>
      <c r="U20" s="43">
        <f t="shared" si="46"/>
        <v>3</v>
      </c>
      <c r="V20" s="43">
        <f t="shared" si="47"/>
        <v>17</v>
      </c>
    </row>
    <row r="21" spans="1:22" x14ac:dyDescent="0.2">
      <c r="A21" s="50" t="s">
        <v>547</v>
      </c>
      <c r="B21" s="43" t="str">
        <f t="shared" si="32"/>
        <v>HARPS-N</v>
      </c>
      <c r="C21" s="43">
        <f>VLOOKUP(A21,'APPENDIX A'!$A$2:'APPENDIX A'!$E$524,3,0)</f>
        <v>900</v>
      </c>
      <c r="D21" s="43">
        <f>VLOOKUP(A21,'APPENDIX A'!$A$2:'APPENDIX A'!$E$524,2,0)</f>
        <v>1</v>
      </c>
      <c r="E21" s="43">
        <f t="shared" si="33"/>
        <v>1224</v>
      </c>
      <c r="F21" s="43">
        <f t="shared" si="34"/>
        <v>0.34</v>
      </c>
      <c r="G21" s="43">
        <f>VLOOKUP(A21,'APPENDIX A'!$A$2:'APPENDIX A'!$E$524,5,0)</f>
        <v>0</v>
      </c>
      <c r="H21" s="43">
        <f>VLOOKUP(A21,'APPENDIX A'!$A$2:'APPENDIX A'!$E$524,4,0)</f>
        <v>0</v>
      </c>
      <c r="I21" s="43">
        <f t="shared" si="35"/>
        <v>0</v>
      </c>
      <c r="J21" s="43">
        <f t="shared" si="36"/>
        <v>0</v>
      </c>
      <c r="K21" s="44">
        <f t="shared" si="37"/>
        <v>0.13680555555555554</v>
      </c>
      <c r="L21" s="44">
        <f t="shared" si="38"/>
        <v>0.15069444444444444</v>
      </c>
      <c r="M21" s="45" t="str">
        <f>VLOOKUP(A21,'APPENDIX C'!$A$2:'APPENDIX C'!$B$486,2,0)</f>
        <v/>
      </c>
      <c r="N21" s="46">
        <f t="shared" si="39"/>
        <v>0</v>
      </c>
      <c r="O21" s="46">
        <f t="shared" si="40"/>
        <v>0</v>
      </c>
      <c r="P21" s="46">
        <f t="shared" si="41"/>
        <v>0</v>
      </c>
      <c r="Q21" s="46">
        <f t="shared" si="42"/>
        <v>0</v>
      </c>
      <c r="R21" s="46">
        <f t="shared" si="43"/>
        <v>0</v>
      </c>
      <c r="S21" s="46">
        <f t="shared" si="44"/>
        <v>0.34</v>
      </c>
      <c r="T21" s="46">
        <f t="shared" si="45"/>
        <v>3.6233333333333331</v>
      </c>
      <c r="U21" s="43">
        <f t="shared" si="46"/>
        <v>3</v>
      </c>
      <c r="V21" s="43">
        <f t="shared" si="47"/>
        <v>37</v>
      </c>
    </row>
    <row r="22" spans="1:22" x14ac:dyDescent="0.2">
      <c r="A22" s="50" t="s">
        <v>547</v>
      </c>
      <c r="B22" s="43" t="str">
        <f t="shared" si="32"/>
        <v>HARPS-N</v>
      </c>
      <c r="C22" s="43">
        <f>VLOOKUP(A22,'APPENDIX A'!$A$2:'APPENDIX A'!$E$524,3,0)</f>
        <v>900</v>
      </c>
      <c r="D22" s="43">
        <f>VLOOKUP(A22,'APPENDIX A'!$A$2:'APPENDIX A'!$E$524,2,0)</f>
        <v>1</v>
      </c>
      <c r="E22" s="43">
        <f t="shared" si="33"/>
        <v>1224</v>
      </c>
      <c r="F22" s="43">
        <f t="shared" si="34"/>
        <v>0.34</v>
      </c>
      <c r="G22" s="43">
        <f>VLOOKUP(A22,'APPENDIX A'!$A$2:'APPENDIX A'!$E$524,5,0)</f>
        <v>0</v>
      </c>
      <c r="H22" s="43">
        <f>VLOOKUP(A22,'APPENDIX A'!$A$2:'APPENDIX A'!$E$524,4,0)</f>
        <v>0</v>
      </c>
      <c r="I22" s="43">
        <f t="shared" si="35"/>
        <v>0</v>
      </c>
      <c r="J22" s="43">
        <f t="shared" si="36"/>
        <v>0</v>
      </c>
      <c r="K22" s="44">
        <f t="shared" si="37"/>
        <v>0.15069444444444444</v>
      </c>
      <c r="L22" s="44">
        <f t="shared" si="38"/>
        <v>0.16458333333333333</v>
      </c>
      <c r="M22" s="45" t="str">
        <f>VLOOKUP(A22,'APPENDIX C'!$A$2:'APPENDIX C'!$B$486,2,0)</f>
        <v/>
      </c>
      <c r="N22" s="46">
        <f t="shared" si="39"/>
        <v>0</v>
      </c>
      <c r="O22" s="46">
        <f t="shared" si="40"/>
        <v>0</v>
      </c>
      <c r="P22" s="46">
        <f t="shared" si="41"/>
        <v>0</v>
      </c>
      <c r="Q22" s="46">
        <f t="shared" si="42"/>
        <v>0</v>
      </c>
      <c r="R22" s="46">
        <f t="shared" si="43"/>
        <v>0</v>
      </c>
      <c r="S22" s="46">
        <f t="shared" si="44"/>
        <v>0.34</v>
      </c>
      <c r="T22" s="46">
        <f t="shared" si="45"/>
        <v>3.9566666666666666</v>
      </c>
      <c r="U22" s="43">
        <f t="shared" si="46"/>
        <v>3</v>
      </c>
      <c r="V22" s="43">
        <f t="shared" si="47"/>
        <v>57</v>
      </c>
    </row>
    <row r="23" spans="1:22" ht="17" x14ac:dyDescent="0.2">
      <c r="A23" s="50" t="s">
        <v>547</v>
      </c>
      <c r="B23" s="43" t="str">
        <f t="shared" si="32"/>
        <v>HARPS-N</v>
      </c>
      <c r="C23" s="43">
        <f>VLOOKUP(A23,'APPENDIX A'!$A$2:'APPENDIX A'!$E$524,3,0)</f>
        <v>900</v>
      </c>
      <c r="D23" s="43">
        <f>VLOOKUP(A23,'APPENDIX A'!$A$2:'APPENDIX A'!$E$524,2,0)</f>
        <v>1</v>
      </c>
      <c r="E23" s="43">
        <f t="shared" si="33"/>
        <v>1224</v>
      </c>
      <c r="F23" s="43">
        <f t="shared" si="34"/>
        <v>0.34</v>
      </c>
      <c r="G23" s="43">
        <f>VLOOKUP(A23,'APPENDIX A'!$A$2:'APPENDIX A'!$E$524,5,0)</f>
        <v>0</v>
      </c>
      <c r="H23" s="43">
        <f>VLOOKUP(A23,'APPENDIX A'!$A$2:'APPENDIX A'!$E$524,4,0)</f>
        <v>0</v>
      </c>
      <c r="I23" s="43">
        <f t="shared" si="35"/>
        <v>0</v>
      </c>
      <c r="J23" s="43">
        <f t="shared" si="36"/>
        <v>0</v>
      </c>
      <c r="K23" s="44">
        <f t="shared" si="37"/>
        <v>0.16458333333333333</v>
      </c>
      <c r="L23" s="44">
        <f t="shared" si="38"/>
        <v>0.17847222222222223</v>
      </c>
      <c r="M23" s="45" t="str">
        <f>VLOOKUP(A23,'APPENDIX C'!$A$2:'APPENDIX C'!$B$486,2,0)</f>
        <v/>
      </c>
      <c r="N23" s="46">
        <f t="shared" si="39"/>
        <v>0</v>
      </c>
      <c r="O23" s="46">
        <f t="shared" si="40"/>
        <v>0</v>
      </c>
      <c r="P23" s="46">
        <f t="shared" si="41"/>
        <v>0</v>
      </c>
      <c r="Q23" s="46">
        <f t="shared" si="42"/>
        <v>0</v>
      </c>
      <c r="R23" s="46">
        <f t="shared" si="43"/>
        <v>0</v>
      </c>
      <c r="S23" s="46">
        <f t="shared" si="44"/>
        <v>0.34</v>
      </c>
      <c r="T23" s="46">
        <f t="shared" si="45"/>
        <v>4.29</v>
      </c>
      <c r="U23" s="43">
        <f t="shared" si="46"/>
        <v>4</v>
      </c>
      <c r="V23" s="43">
        <f t="shared" si="47"/>
        <v>17</v>
      </c>
    </row>
    <row r="24" spans="1:22" x14ac:dyDescent="0.2">
      <c r="A24" s="49" t="s">
        <v>565</v>
      </c>
      <c r="B24" s="43" t="str">
        <f t="shared" si="32"/>
        <v>GIARPS</v>
      </c>
      <c r="C24" s="43">
        <f>VLOOKUP(A24,'APPENDIX A'!$A$2:'APPENDIX A'!$E$524,3,0)</f>
        <v>200</v>
      </c>
      <c r="D24" s="43">
        <f>VLOOKUP(A24,'APPENDIX A'!$A$2:'APPENDIX A'!$E$524,2,0)</f>
        <v>2</v>
      </c>
      <c r="E24" s="43">
        <f t="shared" si="33"/>
        <v>761</v>
      </c>
      <c r="F24" s="43">
        <f t="shared" si="34"/>
        <v>0.21138888888888888</v>
      </c>
      <c r="G24" s="43">
        <f>VLOOKUP(A24,'APPENDIX A'!$A$2:'APPENDIX A'!$E$524,5,0)</f>
        <v>300</v>
      </c>
      <c r="H24" s="43">
        <f>VLOOKUP(A24,'APPENDIX A'!$A$2:'APPENDIX A'!$E$524,4,0)</f>
        <v>1</v>
      </c>
      <c r="I24" s="43">
        <f t="shared" si="35"/>
        <v>780</v>
      </c>
      <c r="J24" s="43">
        <f t="shared" si="36"/>
        <v>0.21666666666666667</v>
      </c>
      <c r="K24" s="44">
        <f t="shared" si="37"/>
        <v>0.17847222222222223</v>
      </c>
      <c r="L24" s="44">
        <f t="shared" si="38"/>
        <v>0.1875</v>
      </c>
      <c r="M24" s="45" t="str">
        <f>VLOOKUP(A24,'APPENDIX C'!$A$2:'APPENDIX C'!$B$486,2,0)</f>
        <v xml:space="preserve"> </v>
      </c>
      <c r="N24" s="46">
        <f t="shared" si="39"/>
        <v>0</v>
      </c>
      <c r="O24" s="46">
        <f t="shared" si="40"/>
        <v>0</v>
      </c>
      <c r="P24" s="46">
        <f t="shared" si="41"/>
        <v>0</v>
      </c>
      <c r="Q24" s="46">
        <f t="shared" si="42"/>
        <v>0.21666666666666667</v>
      </c>
      <c r="R24" s="46">
        <f t="shared" si="43"/>
        <v>0</v>
      </c>
      <c r="S24" s="46">
        <f t="shared" si="44"/>
        <v>0</v>
      </c>
      <c r="T24" s="46">
        <f t="shared" si="45"/>
        <v>4.5</v>
      </c>
      <c r="U24" s="43">
        <f t="shared" si="46"/>
        <v>4</v>
      </c>
      <c r="V24" s="43">
        <f t="shared" si="47"/>
        <v>30</v>
      </c>
    </row>
    <row r="25" spans="1:22" x14ac:dyDescent="0.2">
      <c r="A25" s="49" t="s">
        <v>650</v>
      </c>
      <c r="B25" s="43" t="str">
        <f t="shared" si="32"/>
        <v>HARPS-N</v>
      </c>
      <c r="C25" s="43">
        <f>VLOOKUP(A25,'APPENDIX A'!$A$2:'APPENDIX A'!$E$524,3,0)</f>
        <v>1200</v>
      </c>
      <c r="D25" s="43">
        <f>VLOOKUP(A25,'APPENDIX A'!$A$2:'APPENDIX A'!$E$524,2,0)</f>
        <v>1</v>
      </c>
      <c r="E25" s="43">
        <f t="shared" si="33"/>
        <v>1524</v>
      </c>
      <c r="F25" s="43">
        <f t="shared" si="34"/>
        <v>0.42333333333333334</v>
      </c>
      <c r="G25" s="43">
        <f>VLOOKUP(A25,'APPENDIX A'!$A$2:'APPENDIX A'!$E$524,5,0)</f>
        <v>0</v>
      </c>
      <c r="H25" s="43">
        <f>VLOOKUP(A25,'APPENDIX A'!$A$2:'APPENDIX A'!$E$524,4,0)</f>
        <v>0</v>
      </c>
      <c r="I25" s="43">
        <f t="shared" si="35"/>
        <v>0</v>
      </c>
      <c r="J25" s="43">
        <f t="shared" si="36"/>
        <v>0</v>
      </c>
      <c r="K25" s="44">
        <f t="shared" si="37"/>
        <v>0.1875</v>
      </c>
      <c r="L25" s="44">
        <f t="shared" si="38"/>
        <v>0.20486111111111113</v>
      </c>
      <c r="M25" s="45" t="str">
        <f>VLOOKUP(A25,'APPENDIX C'!$A$2:'APPENDIX C'!$B$486,2,0)</f>
        <v xml:space="preserve"> </v>
      </c>
      <c r="N25" s="46">
        <f t="shared" si="39"/>
        <v>0.42333333333333334</v>
      </c>
      <c r="O25" s="46">
        <f t="shared" si="40"/>
        <v>0</v>
      </c>
      <c r="P25" s="46">
        <f t="shared" si="41"/>
        <v>0</v>
      </c>
      <c r="Q25" s="46">
        <f t="shared" si="42"/>
        <v>0</v>
      </c>
      <c r="R25" s="46">
        <f t="shared" si="43"/>
        <v>0</v>
      </c>
      <c r="S25" s="46">
        <f t="shared" si="44"/>
        <v>0</v>
      </c>
      <c r="T25" s="46">
        <f t="shared" si="45"/>
        <v>4.9233333333333338</v>
      </c>
      <c r="U25" s="43">
        <f t="shared" si="46"/>
        <v>4</v>
      </c>
      <c r="V25" s="43">
        <f t="shared" si="47"/>
        <v>55</v>
      </c>
    </row>
    <row r="26" spans="1:22" ht="17" x14ac:dyDescent="0.2">
      <c r="A26" s="49" t="s">
        <v>630</v>
      </c>
      <c r="B26" s="43" t="str">
        <f t="shared" si="32"/>
        <v>GIARPS</v>
      </c>
      <c r="C26" s="43">
        <f>VLOOKUP(A26,'APPENDIX A'!$A$2:'APPENDIX A'!$E$524,3,0)</f>
        <v>2640</v>
      </c>
      <c r="D26" s="43">
        <f>VLOOKUP(A26,'APPENDIX A'!$A$2:'APPENDIX A'!$E$524,2,0)</f>
        <v>1</v>
      </c>
      <c r="E26" s="43">
        <f t="shared" si="33"/>
        <v>2964</v>
      </c>
      <c r="F26" s="43">
        <f t="shared" si="34"/>
        <v>0.82333333333333336</v>
      </c>
      <c r="G26" s="43">
        <f>VLOOKUP(A26,'APPENDIX A'!$A$2:'APPENDIX A'!$E$524,5,0)</f>
        <v>300</v>
      </c>
      <c r="H26" s="43">
        <f>VLOOKUP(A26,'APPENDIX A'!$A$2:'APPENDIX A'!$E$524,4,0)</f>
        <v>3</v>
      </c>
      <c r="I26" s="43">
        <f t="shared" si="35"/>
        <v>2340</v>
      </c>
      <c r="J26" s="43">
        <f t="shared" si="36"/>
        <v>0.65</v>
      </c>
      <c r="K26" s="44">
        <f t="shared" si="37"/>
        <v>0.20486111111111113</v>
      </c>
      <c r="L26" s="44">
        <f t="shared" si="38"/>
        <v>0.2388888888888889</v>
      </c>
      <c r="M26" s="45" t="str">
        <f>VLOOKUP(A26,'APPENDIX C'!$A$2:'APPENDIX C'!$B$486,2,0)</f>
        <v>NOTE_50</v>
      </c>
      <c r="N26" s="46">
        <f t="shared" si="39"/>
        <v>0</v>
      </c>
      <c r="O26" s="46">
        <f t="shared" si="40"/>
        <v>0</v>
      </c>
      <c r="P26" s="46">
        <f t="shared" si="41"/>
        <v>0</v>
      </c>
      <c r="Q26" s="46">
        <f t="shared" si="42"/>
        <v>0.82333333333333336</v>
      </c>
      <c r="R26" s="46">
        <f t="shared" si="43"/>
        <v>0</v>
      </c>
      <c r="S26" s="46">
        <f t="shared" si="44"/>
        <v>0</v>
      </c>
      <c r="T26" s="46">
        <f t="shared" si="45"/>
        <v>5.74</v>
      </c>
      <c r="U26" s="43">
        <f t="shared" si="46"/>
        <v>5</v>
      </c>
      <c r="V26" s="43">
        <f t="shared" si="47"/>
        <v>44</v>
      </c>
    </row>
    <row r="27" spans="1:22" x14ac:dyDescent="0.2">
      <c r="A27" s="50" t="s">
        <v>547</v>
      </c>
      <c r="B27" s="43" t="str">
        <f t="shared" si="32"/>
        <v>HARPS-N</v>
      </c>
      <c r="C27" s="43">
        <f>VLOOKUP(A27,'APPENDIX A'!$A$2:'APPENDIX A'!$E$524,3,0)</f>
        <v>900</v>
      </c>
      <c r="D27" s="43">
        <f>VLOOKUP(A27,'APPENDIX A'!$A$2:'APPENDIX A'!$E$524,2,0)</f>
        <v>1</v>
      </c>
      <c r="E27" s="43">
        <f t="shared" si="33"/>
        <v>1224</v>
      </c>
      <c r="F27" s="43">
        <f t="shared" si="34"/>
        <v>0.34</v>
      </c>
      <c r="G27" s="43">
        <f>VLOOKUP(A27,'APPENDIX A'!$A$2:'APPENDIX A'!$E$524,5,0)</f>
        <v>0</v>
      </c>
      <c r="H27" s="43">
        <f>VLOOKUP(A27,'APPENDIX A'!$A$2:'APPENDIX A'!$E$524,4,0)</f>
        <v>0</v>
      </c>
      <c r="I27" s="43">
        <f t="shared" si="35"/>
        <v>0</v>
      </c>
      <c r="J27" s="43">
        <f t="shared" si="36"/>
        <v>0</v>
      </c>
      <c r="K27" s="44">
        <f t="shared" si="37"/>
        <v>0.2388888888888889</v>
      </c>
      <c r="L27" s="44">
        <f t="shared" si="38"/>
        <v>0.25277777777777777</v>
      </c>
      <c r="M27" s="45" t="str">
        <f>VLOOKUP(A27,'APPENDIX C'!$A$2:'APPENDIX C'!$B$486,2,0)</f>
        <v/>
      </c>
      <c r="N27" s="46">
        <f t="shared" si="39"/>
        <v>0</v>
      </c>
      <c r="O27" s="46">
        <f t="shared" si="40"/>
        <v>0</v>
      </c>
      <c r="P27" s="46">
        <f t="shared" si="41"/>
        <v>0</v>
      </c>
      <c r="Q27" s="46">
        <f t="shared" si="42"/>
        <v>0</v>
      </c>
      <c r="R27" s="46">
        <f t="shared" si="43"/>
        <v>0</v>
      </c>
      <c r="S27" s="46">
        <f t="shared" si="44"/>
        <v>0.34</v>
      </c>
      <c r="T27" s="46">
        <f t="shared" si="45"/>
        <v>6.0733333333333333</v>
      </c>
      <c r="U27" s="43">
        <f t="shared" si="46"/>
        <v>6</v>
      </c>
      <c r="V27" s="43">
        <f t="shared" si="47"/>
        <v>4</v>
      </c>
    </row>
    <row r="28" spans="1:22" x14ac:dyDescent="0.2">
      <c r="A28" s="50" t="s">
        <v>547</v>
      </c>
      <c r="B28" s="43" t="str">
        <f t="shared" si="32"/>
        <v>HARPS-N</v>
      </c>
      <c r="C28" s="43">
        <f>VLOOKUP(A28,'APPENDIX A'!$A$2:'APPENDIX A'!$E$524,3,0)</f>
        <v>900</v>
      </c>
      <c r="D28" s="43">
        <f>VLOOKUP(A28,'APPENDIX A'!$A$2:'APPENDIX A'!$E$524,2,0)</f>
        <v>1</v>
      </c>
      <c r="E28" s="43">
        <f t="shared" si="33"/>
        <v>1224</v>
      </c>
      <c r="F28" s="43">
        <f t="shared" si="34"/>
        <v>0.34</v>
      </c>
      <c r="G28" s="43">
        <f>VLOOKUP(A28,'APPENDIX A'!$A$2:'APPENDIX A'!$E$524,5,0)</f>
        <v>0</v>
      </c>
      <c r="H28" s="43">
        <f>VLOOKUP(A28,'APPENDIX A'!$A$2:'APPENDIX A'!$E$524,4,0)</f>
        <v>0</v>
      </c>
      <c r="I28" s="43">
        <f t="shared" si="35"/>
        <v>0</v>
      </c>
      <c r="J28" s="43">
        <f t="shared" si="36"/>
        <v>0</v>
      </c>
      <c r="K28" s="44">
        <f t="shared" si="37"/>
        <v>0.25277777777777777</v>
      </c>
      <c r="L28" s="44">
        <f t="shared" si="38"/>
        <v>0.26666666666666666</v>
      </c>
      <c r="M28" s="45" t="str">
        <f>VLOOKUP(A28,'APPENDIX C'!$A$2:'APPENDIX C'!$B$486,2,0)</f>
        <v/>
      </c>
      <c r="N28" s="46">
        <f t="shared" si="39"/>
        <v>0</v>
      </c>
      <c r="O28" s="46">
        <f t="shared" si="40"/>
        <v>0</v>
      </c>
      <c r="P28" s="46">
        <f t="shared" si="41"/>
        <v>0</v>
      </c>
      <c r="Q28" s="46">
        <f t="shared" si="42"/>
        <v>0</v>
      </c>
      <c r="R28" s="46">
        <f t="shared" si="43"/>
        <v>0</v>
      </c>
      <c r="S28" s="46">
        <f t="shared" si="44"/>
        <v>0.34</v>
      </c>
      <c r="T28" s="46">
        <f t="shared" si="45"/>
        <v>6.4066666666666663</v>
      </c>
      <c r="U28" s="43">
        <f t="shared" si="46"/>
        <v>6</v>
      </c>
      <c r="V28" s="43">
        <f t="shared" si="47"/>
        <v>24</v>
      </c>
    </row>
    <row r="29" spans="1:22" x14ac:dyDescent="0.2">
      <c r="A29" s="50" t="s">
        <v>547</v>
      </c>
      <c r="B29" s="43" t="str">
        <f t="shared" si="32"/>
        <v>HARPS-N</v>
      </c>
      <c r="C29" s="43">
        <f>VLOOKUP(A29,'APPENDIX A'!$A$2:'APPENDIX A'!$E$524,3,0)</f>
        <v>900</v>
      </c>
      <c r="D29" s="43">
        <f>VLOOKUP(A29,'APPENDIX A'!$A$2:'APPENDIX A'!$E$524,2,0)</f>
        <v>1</v>
      </c>
      <c r="E29" s="43">
        <f t="shared" si="33"/>
        <v>1224</v>
      </c>
      <c r="F29" s="43">
        <f t="shared" si="34"/>
        <v>0.34</v>
      </c>
      <c r="G29" s="43">
        <f>VLOOKUP(A29,'APPENDIX A'!$A$2:'APPENDIX A'!$E$524,5,0)</f>
        <v>0</v>
      </c>
      <c r="H29" s="43">
        <f>VLOOKUP(A29,'APPENDIX A'!$A$2:'APPENDIX A'!$E$524,4,0)</f>
        <v>0</v>
      </c>
      <c r="I29" s="43">
        <f t="shared" si="35"/>
        <v>0</v>
      </c>
      <c r="J29" s="43">
        <f t="shared" si="36"/>
        <v>0</v>
      </c>
      <c r="K29" s="44">
        <f t="shared" si="37"/>
        <v>0.26666666666666666</v>
      </c>
      <c r="L29" s="44">
        <f t="shared" si="38"/>
        <v>0.28055555555555556</v>
      </c>
      <c r="M29" s="45" t="str">
        <f>VLOOKUP(A29,'APPENDIX C'!$A$2:'APPENDIX C'!$B$486,2,0)</f>
        <v/>
      </c>
      <c r="N29" s="46">
        <f t="shared" si="39"/>
        <v>0</v>
      </c>
      <c r="O29" s="46">
        <f t="shared" si="40"/>
        <v>0</v>
      </c>
      <c r="P29" s="46">
        <f t="shared" si="41"/>
        <v>0</v>
      </c>
      <c r="Q29" s="46">
        <f t="shared" si="42"/>
        <v>0</v>
      </c>
      <c r="R29" s="46">
        <f t="shared" si="43"/>
        <v>0</v>
      </c>
      <c r="S29" s="46">
        <f t="shared" si="44"/>
        <v>0.34</v>
      </c>
      <c r="T29" s="46">
        <f t="shared" si="45"/>
        <v>6.74</v>
      </c>
      <c r="U29" s="43">
        <f t="shared" si="46"/>
        <v>6</v>
      </c>
      <c r="V29" s="43">
        <f t="shared" si="47"/>
        <v>44</v>
      </c>
    </row>
    <row r="30" spans="1:22" x14ac:dyDescent="0.2">
      <c r="A30" s="59"/>
      <c r="B30" s="43"/>
      <c r="C30" s="43"/>
      <c r="D30" s="43"/>
      <c r="E30" s="43"/>
      <c r="F30" s="43"/>
      <c r="G30" s="43"/>
      <c r="H30" s="43"/>
      <c r="I30" s="43"/>
      <c r="J30" s="43"/>
    </row>
    <row r="31" spans="1:22" x14ac:dyDescent="0.2">
      <c r="A31" s="43"/>
      <c r="B31" s="43"/>
      <c r="C31" s="43"/>
      <c r="D31" s="43"/>
      <c r="E31" s="43"/>
      <c r="F31" s="43"/>
      <c r="G31" s="43"/>
      <c r="H31" s="43"/>
      <c r="I31" s="43"/>
      <c r="J31" s="43"/>
      <c r="M31" s="37" t="s">
        <v>113</v>
      </c>
      <c r="N31" s="46">
        <f t="shared" ref="N31:S31" si="48">SUM(N2:N29)</f>
        <v>0.84666666666666668</v>
      </c>
      <c r="O31" s="46">
        <f t="shared" si="48"/>
        <v>0</v>
      </c>
      <c r="P31" s="46">
        <f t="shared" si="48"/>
        <v>0</v>
      </c>
      <c r="Q31" s="46">
        <f t="shared" si="48"/>
        <v>3.2038888888888888</v>
      </c>
      <c r="R31" s="46">
        <f t="shared" si="48"/>
        <v>0</v>
      </c>
      <c r="S31" s="46">
        <f t="shared" si="48"/>
        <v>6.799999999999998</v>
      </c>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9"/>
  <sheetViews>
    <sheetView workbookViewId="0">
      <selection activeCell="A3" sqref="A3"/>
    </sheetView>
  </sheetViews>
  <sheetFormatPr baseColWidth="10" defaultRowHeight="16" x14ac:dyDescent="0.2"/>
  <cols>
    <col min="1" max="1" width="14.1640625" style="37" customWidth="1"/>
    <col min="2" max="19" width="10.83203125" style="37"/>
    <col min="20" max="20" width="11.6640625" style="37" bestFit="1" customWidth="1"/>
    <col min="21" max="16384" width="10.83203125" style="37"/>
  </cols>
  <sheetData>
    <row r="1" spans="1:22" s="42" customFormat="1" x14ac:dyDescent="0.2">
      <c r="A1" s="42" t="s">
        <v>16</v>
      </c>
      <c r="B1" s="42" t="s">
        <v>592</v>
      </c>
      <c r="C1" s="42" t="s">
        <v>591</v>
      </c>
      <c r="D1" s="42" t="s">
        <v>577</v>
      </c>
      <c r="E1" s="42" t="s">
        <v>578</v>
      </c>
      <c r="F1" s="42" t="s">
        <v>579</v>
      </c>
      <c r="G1" s="42" t="s">
        <v>580</v>
      </c>
      <c r="H1" s="42" t="s">
        <v>581</v>
      </c>
      <c r="I1" s="42" t="s">
        <v>582</v>
      </c>
      <c r="J1" s="42" t="s">
        <v>583</v>
      </c>
      <c r="K1" s="42" t="s">
        <v>584</v>
      </c>
      <c r="L1" s="42" t="s">
        <v>585</v>
      </c>
      <c r="M1" s="42" t="s">
        <v>17</v>
      </c>
      <c r="N1" s="8" t="s">
        <v>5</v>
      </c>
      <c r="O1" s="8" t="s">
        <v>6</v>
      </c>
      <c r="P1" s="8" t="s">
        <v>644</v>
      </c>
      <c r="Q1" s="15" t="s">
        <v>568</v>
      </c>
      <c r="R1" s="15" t="s">
        <v>569</v>
      </c>
      <c r="S1" s="8" t="s">
        <v>551</v>
      </c>
    </row>
    <row r="2" spans="1:22" x14ac:dyDescent="0.2">
      <c r="A2" s="49" t="s">
        <v>708</v>
      </c>
      <c r="B2" s="43" t="str">
        <f>IF(F2=0, IF(J2=0,"NONE","GIANO-B"),IF(J2=0,"HARPS-N","GIARPS"))</f>
        <v>GIARPS</v>
      </c>
      <c r="C2" s="43">
        <f>VLOOKUP(A2,'APPENDIX A'!$A$2:'APPENDIX A'!$E$524,3,0)</f>
        <v>2640</v>
      </c>
      <c r="D2" s="43">
        <f>VLOOKUP(A2,'APPENDIX A'!$A$2:'APPENDIX A'!$E$524,2,0)</f>
        <v>1</v>
      </c>
      <c r="E2" s="43">
        <f>IF(C2=0, 0,IF(D2=0,0,120+167+D2*(C2+37)))</f>
        <v>2964</v>
      </c>
      <c r="F2" s="43">
        <f>E2/3600</f>
        <v>0.82333333333333336</v>
      </c>
      <c r="G2" s="43">
        <f>VLOOKUP(A2,'APPENDIX A'!$A$2:'APPENDIX A'!$E$524,5,0)</f>
        <v>300</v>
      </c>
      <c r="H2" s="43">
        <f>VLOOKUP(A2,'APPENDIX A'!$A$2:'APPENDIX A'!$E$524,4,0)</f>
        <v>3</v>
      </c>
      <c r="I2" s="43">
        <f>H2*(180+2*G2)</f>
        <v>2340</v>
      </c>
      <c r="J2" s="43">
        <f>I2/3600</f>
        <v>0.65</v>
      </c>
      <c r="K2" s="44">
        <f>'Summary MARCH 2019'!G5</f>
        <v>0.83612268518518518</v>
      </c>
      <c r="L2" s="44">
        <f>TIME(U2,V2,0)</f>
        <v>0.87013888888888891</v>
      </c>
      <c r="M2" s="45" t="e">
        <f>VLOOKUP(A2,'APPENDIX C'!$A$2:'APPENDIX C'!$B$486,2,0)</f>
        <v>#N/A</v>
      </c>
      <c r="N2" s="46">
        <f>IF(MID(A2,1,2)="MP",0,IF(MID(A2,1,1)="M",F2,IF(A2="GATO01",F2/4,0)))</f>
        <v>0</v>
      </c>
      <c r="O2" s="46">
        <f>IF(MID(A2,1,2)="KP",F2,IF(A2="GATO01",(F2)/4,0))</f>
        <v>0</v>
      </c>
      <c r="P2" s="46">
        <f>IF(MID(A2,1,2)="SC",MAX(F2,J2),0)</f>
        <v>0</v>
      </c>
      <c r="Q2" s="46">
        <f>IF(MID(A2,1,2)="YO",MAX(F2,J2),0)</f>
        <v>0.82333333333333336</v>
      </c>
      <c r="R2" s="46">
        <f>IF(MID(A2,1,2)="AT",MAX(F2,J2),0)</f>
        <v>0</v>
      </c>
      <c r="S2" s="46">
        <f>IF(MID(A2,1,2)="GT",F2,0)</f>
        <v>0</v>
      </c>
      <c r="T2" s="46">
        <f t="shared" ref="T2:T6" si="0">IF(F2&lt;J2,HOUR(K2)+(MINUTE(K2)+(I2)/60)/60,HOUR(K2)+(MINUTE(K2)+(E2)/60)/60)</f>
        <v>20.89</v>
      </c>
      <c r="U2" s="43">
        <f>INT(T2)</f>
        <v>20</v>
      </c>
      <c r="V2" s="43">
        <f>ROUND(((T2-U2)*60),0)</f>
        <v>53</v>
      </c>
    </row>
    <row r="3" spans="1:22" x14ac:dyDescent="0.2">
      <c r="A3" s="49" t="s">
        <v>662</v>
      </c>
      <c r="B3" s="43" t="str">
        <f t="shared" ref="B3:B6" si="1">IF(F3=0, IF(J3=0,"NONE","GIANO-B"),IF(J3=0,"HARPS-N","GIARPS"))</f>
        <v>GIARPS</v>
      </c>
      <c r="C3" s="43">
        <f>VLOOKUP(A3,'APPENDIX A'!$A$2:'APPENDIX A'!$E$524,3,0)</f>
        <v>2640</v>
      </c>
      <c r="D3" s="43">
        <f>VLOOKUP(A3,'APPENDIX A'!$A$2:'APPENDIX A'!$E$524,2,0)</f>
        <v>1</v>
      </c>
      <c r="E3" s="43">
        <f t="shared" ref="E3:E6" si="2">IF(C3=0, 0,IF(D3=0,0,120+167+D3*(C3+37)))</f>
        <v>2964</v>
      </c>
      <c r="F3" s="43">
        <f t="shared" ref="F3:F6" si="3">E3/3600</f>
        <v>0.82333333333333336</v>
      </c>
      <c r="G3" s="43">
        <f>VLOOKUP(A3,'APPENDIX A'!$A$2:'APPENDIX A'!$E$524,5,0)</f>
        <v>300</v>
      </c>
      <c r="H3" s="43">
        <f>VLOOKUP(A3,'APPENDIX A'!$A$2:'APPENDIX A'!$E$524,4,0)</f>
        <v>3</v>
      </c>
      <c r="I3" s="43">
        <f t="shared" ref="I3:I6" si="4">H3*(180+2*G3)</f>
        <v>2340</v>
      </c>
      <c r="J3" s="43">
        <f t="shared" ref="J3:J6" si="5">I3/3600</f>
        <v>0.65</v>
      </c>
      <c r="K3" s="44">
        <f>L2</f>
        <v>0.87013888888888891</v>
      </c>
      <c r="L3" s="44">
        <f t="shared" ref="L3:L6" si="6">TIME(U3,V3,0)</f>
        <v>0.90416666666666667</v>
      </c>
      <c r="M3" s="45" t="str">
        <f>VLOOKUP(A3,'APPENDIX C'!$A$2:'APPENDIX C'!$B$486,2,0)</f>
        <v xml:space="preserve"> </v>
      </c>
      <c r="N3" s="46">
        <f t="shared" ref="N3:N6" si="7">IF(MID(A3,1,2)="MP",0,IF(MID(A3,1,1)="M",F3,IF(A3="GATO01",F3/4,0)))</f>
        <v>0</v>
      </c>
      <c r="O3" s="46">
        <f t="shared" ref="O3:O6" si="8">IF(MID(A3,1,2)="KP",F3,IF(A3="GATO01",(F3)/4,0))</f>
        <v>0</v>
      </c>
      <c r="P3" s="46">
        <f t="shared" ref="P3:P6" si="9">IF(MID(A3,1,2)="SC",MAX(F3,J3),0)</f>
        <v>0</v>
      </c>
      <c r="Q3" s="46">
        <f t="shared" ref="Q3:Q6" si="10">IF(MID(A3,1,2)="YO",MAX(F3,J3),0)</f>
        <v>0.82333333333333336</v>
      </c>
      <c r="R3" s="46">
        <f t="shared" ref="R3:R6" si="11">IF(MID(A3,1,2)="AT",MAX(F3,J3),0)</f>
        <v>0</v>
      </c>
      <c r="S3" s="46">
        <f t="shared" ref="S3:S6" si="12">IF(MID(A3,1,2)="GT",F3,0)</f>
        <v>0</v>
      </c>
      <c r="T3" s="46">
        <f t="shared" si="0"/>
        <v>21.706666666666667</v>
      </c>
      <c r="U3" s="43">
        <f t="shared" ref="U3:U6" si="13">INT(T3)</f>
        <v>21</v>
      </c>
      <c r="V3" s="43">
        <f t="shared" ref="V3:V6" si="14">ROUND(((T3-U3)*60),0)</f>
        <v>42</v>
      </c>
    </row>
    <row r="4" spans="1:22" x14ac:dyDescent="0.2">
      <c r="A4" s="50" t="s">
        <v>547</v>
      </c>
      <c r="B4" s="43" t="str">
        <f t="shared" si="1"/>
        <v>HARPS-N</v>
      </c>
      <c r="C4" s="43">
        <f>VLOOKUP(A4,'APPENDIX A'!$A$2:'APPENDIX A'!$E$524,3,0)</f>
        <v>900</v>
      </c>
      <c r="D4" s="43">
        <f>VLOOKUP(A4,'APPENDIX A'!$A$2:'APPENDIX A'!$E$524,2,0)</f>
        <v>1</v>
      </c>
      <c r="E4" s="43">
        <f t="shared" si="2"/>
        <v>1224</v>
      </c>
      <c r="F4" s="43">
        <f t="shared" si="3"/>
        <v>0.34</v>
      </c>
      <c r="G4" s="43">
        <f>VLOOKUP(A4,'APPENDIX A'!$A$2:'APPENDIX A'!$E$524,5,0)</f>
        <v>0</v>
      </c>
      <c r="H4" s="43">
        <f>VLOOKUP(A4,'APPENDIX A'!$A$2:'APPENDIX A'!$E$524,4,0)</f>
        <v>0</v>
      </c>
      <c r="I4" s="43">
        <f t="shared" si="4"/>
        <v>0</v>
      </c>
      <c r="J4" s="43">
        <f t="shared" si="5"/>
        <v>0</v>
      </c>
      <c r="K4" s="44">
        <f t="shared" ref="K4:K6" si="15">L3</f>
        <v>0.90416666666666667</v>
      </c>
      <c r="L4" s="44">
        <f t="shared" si="6"/>
        <v>0.91805555555555562</v>
      </c>
      <c r="M4" s="45" t="str">
        <f>VLOOKUP(A4,'APPENDIX C'!$A$2:'APPENDIX C'!$B$486,2,0)</f>
        <v/>
      </c>
      <c r="N4" s="46">
        <f t="shared" si="7"/>
        <v>0</v>
      </c>
      <c r="O4" s="46">
        <f t="shared" si="8"/>
        <v>0</v>
      </c>
      <c r="P4" s="46">
        <f t="shared" si="9"/>
        <v>0</v>
      </c>
      <c r="Q4" s="46">
        <f t="shared" si="10"/>
        <v>0</v>
      </c>
      <c r="R4" s="46">
        <f t="shared" si="11"/>
        <v>0</v>
      </c>
      <c r="S4" s="46">
        <f t="shared" si="12"/>
        <v>0.34</v>
      </c>
      <c r="T4" s="46">
        <f t="shared" si="0"/>
        <v>22.04</v>
      </c>
      <c r="U4" s="43">
        <f t="shared" si="13"/>
        <v>22</v>
      </c>
      <c r="V4" s="43">
        <f t="shared" si="14"/>
        <v>2</v>
      </c>
    </row>
    <row r="5" spans="1:22" x14ac:dyDescent="0.2">
      <c r="A5" s="50" t="s">
        <v>547</v>
      </c>
      <c r="B5" s="43" t="str">
        <f t="shared" si="1"/>
        <v>HARPS-N</v>
      </c>
      <c r="C5" s="43">
        <f>VLOOKUP(A5,'APPENDIX A'!$A$2:'APPENDIX A'!$E$524,3,0)</f>
        <v>900</v>
      </c>
      <c r="D5" s="43">
        <f>VLOOKUP(A5,'APPENDIX A'!$A$2:'APPENDIX A'!$E$524,2,0)</f>
        <v>1</v>
      </c>
      <c r="E5" s="43">
        <f t="shared" si="2"/>
        <v>1224</v>
      </c>
      <c r="F5" s="43">
        <f t="shared" si="3"/>
        <v>0.34</v>
      </c>
      <c r="G5" s="43">
        <f>VLOOKUP(A5,'APPENDIX A'!$A$2:'APPENDIX A'!$E$524,5,0)</f>
        <v>0</v>
      </c>
      <c r="H5" s="43">
        <f>VLOOKUP(A5,'APPENDIX A'!$A$2:'APPENDIX A'!$E$524,4,0)</f>
        <v>0</v>
      </c>
      <c r="I5" s="43">
        <f t="shared" si="4"/>
        <v>0</v>
      </c>
      <c r="J5" s="43">
        <f t="shared" si="5"/>
        <v>0</v>
      </c>
      <c r="K5" s="44">
        <f t="shared" si="15"/>
        <v>0.91805555555555562</v>
      </c>
      <c r="L5" s="44">
        <f t="shared" si="6"/>
        <v>0.93194444444444446</v>
      </c>
      <c r="M5" s="45" t="str">
        <f>VLOOKUP(A5,'APPENDIX C'!$A$2:'APPENDIX C'!$B$486,2,0)</f>
        <v/>
      </c>
      <c r="N5" s="46">
        <f t="shared" si="7"/>
        <v>0</v>
      </c>
      <c r="O5" s="46">
        <f t="shared" si="8"/>
        <v>0</v>
      </c>
      <c r="P5" s="46">
        <f t="shared" si="9"/>
        <v>0</v>
      </c>
      <c r="Q5" s="46">
        <f t="shared" si="10"/>
        <v>0</v>
      </c>
      <c r="R5" s="46">
        <f t="shared" si="11"/>
        <v>0</v>
      </c>
      <c r="S5" s="46">
        <f t="shared" si="12"/>
        <v>0.34</v>
      </c>
      <c r="T5" s="46">
        <f t="shared" si="0"/>
        <v>22.373333333333335</v>
      </c>
      <c r="U5" s="43">
        <f t="shared" si="13"/>
        <v>22</v>
      </c>
      <c r="V5" s="43">
        <f t="shared" si="14"/>
        <v>22</v>
      </c>
    </row>
    <row r="6" spans="1:22" x14ac:dyDescent="0.2">
      <c r="A6" s="50" t="s">
        <v>547</v>
      </c>
      <c r="B6" s="43" t="str">
        <f t="shared" si="1"/>
        <v>HARPS-N</v>
      </c>
      <c r="C6" s="43">
        <f>VLOOKUP(A6,'APPENDIX A'!$A$2:'APPENDIX A'!$E$524,3,0)</f>
        <v>900</v>
      </c>
      <c r="D6" s="43">
        <f>VLOOKUP(A6,'APPENDIX A'!$A$2:'APPENDIX A'!$E$524,2,0)</f>
        <v>1</v>
      </c>
      <c r="E6" s="43">
        <f t="shared" si="2"/>
        <v>1224</v>
      </c>
      <c r="F6" s="43">
        <f t="shared" si="3"/>
        <v>0.34</v>
      </c>
      <c r="G6" s="43">
        <f>VLOOKUP(A6,'APPENDIX A'!$A$2:'APPENDIX A'!$E$524,5,0)</f>
        <v>0</v>
      </c>
      <c r="H6" s="43">
        <f>VLOOKUP(A6,'APPENDIX A'!$A$2:'APPENDIX A'!$E$524,4,0)</f>
        <v>0</v>
      </c>
      <c r="I6" s="43">
        <f t="shared" si="4"/>
        <v>0</v>
      </c>
      <c r="J6" s="43">
        <f t="shared" si="5"/>
        <v>0</v>
      </c>
      <c r="K6" s="44">
        <f t="shared" si="15"/>
        <v>0.93194444444444446</v>
      </c>
      <c r="L6" s="44">
        <f t="shared" si="6"/>
        <v>0.9458333333333333</v>
      </c>
      <c r="M6" s="45" t="str">
        <f>VLOOKUP(A6,'APPENDIX C'!$A$2:'APPENDIX C'!$B$486,2,0)</f>
        <v/>
      </c>
      <c r="N6" s="46">
        <f t="shared" si="7"/>
        <v>0</v>
      </c>
      <c r="O6" s="46">
        <f t="shared" si="8"/>
        <v>0</v>
      </c>
      <c r="P6" s="46">
        <f t="shared" si="9"/>
        <v>0</v>
      </c>
      <c r="Q6" s="46">
        <f t="shared" si="10"/>
        <v>0</v>
      </c>
      <c r="R6" s="46">
        <f t="shared" si="11"/>
        <v>0</v>
      </c>
      <c r="S6" s="46">
        <f t="shared" si="12"/>
        <v>0.34</v>
      </c>
      <c r="T6" s="46">
        <f t="shared" si="0"/>
        <v>22.706666666666667</v>
      </c>
      <c r="U6" s="43">
        <f t="shared" si="13"/>
        <v>22</v>
      </c>
      <c r="V6" s="43">
        <f t="shared" si="14"/>
        <v>42</v>
      </c>
    </row>
    <row r="7" spans="1:22" x14ac:dyDescent="0.2">
      <c r="A7" s="50" t="s">
        <v>547</v>
      </c>
      <c r="B7" s="43" t="str">
        <f t="shared" ref="B7:B9" si="16">IF(F7=0, IF(J7=0,"NONE","GIANO-B"),IF(J7=0,"HARPS-N","GIARPS"))</f>
        <v>HARPS-N</v>
      </c>
      <c r="C7" s="43">
        <f>VLOOKUP(A7,'APPENDIX A'!$A$2:'APPENDIX A'!$E$524,3,0)</f>
        <v>900</v>
      </c>
      <c r="D7" s="43">
        <f>VLOOKUP(A7,'APPENDIX A'!$A$2:'APPENDIX A'!$E$524,2,0)</f>
        <v>1</v>
      </c>
      <c r="E7" s="43">
        <f t="shared" ref="E7:E9" si="17">IF(C7=0, 0,IF(D7=0,0,120+167+D7*(C7+37)))</f>
        <v>1224</v>
      </c>
      <c r="F7" s="43">
        <f t="shared" ref="F7:F9" si="18">E7/3600</f>
        <v>0.34</v>
      </c>
      <c r="G7" s="43">
        <f>VLOOKUP(A7,'APPENDIX A'!$A$2:'APPENDIX A'!$E$524,5,0)</f>
        <v>0</v>
      </c>
      <c r="H7" s="43">
        <f>VLOOKUP(A7,'APPENDIX A'!$A$2:'APPENDIX A'!$E$524,4,0)</f>
        <v>0</v>
      </c>
      <c r="I7" s="43">
        <f t="shared" ref="I7:I9" si="19">H7*(180+2*G7)</f>
        <v>0</v>
      </c>
      <c r="J7" s="43">
        <f t="shared" ref="J7:J9" si="20">I7/3600</f>
        <v>0</v>
      </c>
      <c r="K7" s="44">
        <f t="shared" ref="K7:K9" si="21">L6</f>
        <v>0.9458333333333333</v>
      </c>
      <c r="L7" s="44">
        <f t="shared" ref="L7:L9" si="22">TIME(U7,V7,0)</f>
        <v>0.95972222222222225</v>
      </c>
      <c r="M7" s="45" t="str">
        <f>VLOOKUP(A7,'APPENDIX C'!$A$2:'APPENDIX C'!$B$486,2,0)</f>
        <v/>
      </c>
      <c r="N7" s="46">
        <f t="shared" ref="N7:N9" si="23">IF(MID(A7,1,2)="MP",0,IF(MID(A7,1,1)="M",F7,IF(A7="GATO01",F7/4,0)))</f>
        <v>0</v>
      </c>
      <c r="O7" s="46">
        <f t="shared" ref="O7:O9" si="24">IF(MID(A7,1,2)="KP",F7,IF(A7="GATO01",(F7)/4,0))</f>
        <v>0</v>
      </c>
      <c r="P7" s="46">
        <f t="shared" ref="P7:P9" si="25">IF(MID(A7,1,2)="SC",MAX(F7,J7),0)</f>
        <v>0</v>
      </c>
      <c r="Q7" s="46">
        <f t="shared" ref="Q7:Q9" si="26">IF(MID(A7,1,2)="YO",MAX(F7,J7),0)</f>
        <v>0</v>
      </c>
      <c r="R7" s="46">
        <f t="shared" ref="R7:R9" si="27">IF(MID(A7,1,2)="AT",MAX(F7,J7),0)</f>
        <v>0</v>
      </c>
      <c r="S7" s="46">
        <f t="shared" ref="S7:S9" si="28">IF(MID(A7,1,2)="GT",F7,0)</f>
        <v>0.34</v>
      </c>
      <c r="T7" s="46">
        <f t="shared" ref="T7:T9" si="29">IF(F7&lt;J7,HOUR(K7)+(MINUTE(K7)+(I7)/60)/60,HOUR(K7)+(MINUTE(K7)+(E7)/60)/60)</f>
        <v>23.04</v>
      </c>
      <c r="U7" s="43">
        <f t="shared" ref="U7:U9" si="30">INT(T7)</f>
        <v>23</v>
      </c>
      <c r="V7" s="43">
        <f t="shared" ref="V7:V9" si="31">ROUND(((T7-U7)*60),0)</f>
        <v>2</v>
      </c>
    </row>
    <row r="8" spans="1:22" x14ac:dyDescent="0.2">
      <c r="A8" s="50" t="s">
        <v>547</v>
      </c>
      <c r="B8" s="43" t="str">
        <f t="shared" si="16"/>
        <v>HARPS-N</v>
      </c>
      <c r="C8" s="43">
        <f>VLOOKUP(A8,'APPENDIX A'!$A$2:'APPENDIX A'!$E$524,3,0)</f>
        <v>900</v>
      </c>
      <c r="D8" s="43">
        <f>VLOOKUP(A8,'APPENDIX A'!$A$2:'APPENDIX A'!$E$524,2,0)</f>
        <v>1</v>
      </c>
      <c r="E8" s="43">
        <f t="shared" si="17"/>
        <v>1224</v>
      </c>
      <c r="F8" s="43">
        <f t="shared" si="18"/>
        <v>0.34</v>
      </c>
      <c r="G8" s="43">
        <f>VLOOKUP(A8,'APPENDIX A'!$A$2:'APPENDIX A'!$E$524,5,0)</f>
        <v>0</v>
      </c>
      <c r="H8" s="43">
        <f>VLOOKUP(A8,'APPENDIX A'!$A$2:'APPENDIX A'!$E$524,4,0)</f>
        <v>0</v>
      </c>
      <c r="I8" s="43">
        <f t="shared" si="19"/>
        <v>0</v>
      </c>
      <c r="J8" s="43">
        <f t="shared" si="20"/>
        <v>0</v>
      </c>
      <c r="K8" s="44">
        <f t="shared" si="21"/>
        <v>0.95972222222222225</v>
      </c>
      <c r="L8" s="44">
        <f t="shared" si="22"/>
        <v>0.97361111111111109</v>
      </c>
      <c r="M8" s="45" t="str">
        <f>VLOOKUP(A8,'APPENDIX C'!$A$2:'APPENDIX C'!$B$486,2,0)</f>
        <v/>
      </c>
      <c r="N8" s="46">
        <f t="shared" si="23"/>
        <v>0</v>
      </c>
      <c r="O8" s="46">
        <f t="shared" si="24"/>
        <v>0</v>
      </c>
      <c r="P8" s="46">
        <f t="shared" si="25"/>
        <v>0</v>
      </c>
      <c r="Q8" s="46">
        <f t="shared" si="26"/>
        <v>0</v>
      </c>
      <c r="R8" s="46">
        <f t="shared" si="27"/>
        <v>0</v>
      </c>
      <c r="S8" s="46">
        <f t="shared" si="28"/>
        <v>0.34</v>
      </c>
      <c r="T8" s="46">
        <f t="shared" si="29"/>
        <v>23.373333333333335</v>
      </c>
      <c r="U8" s="43">
        <f t="shared" si="30"/>
        <v>23</v>
      </c>
      <c r="V8" s="43">
        <f t="shared" si="31"/>
        <v>22</v>
      </c>
    </row>
    <row r="9" spans="1:22" x14ac:dyDescent="0.2">
      <c r="A9" s="50" t="s">
        <v>547</v>
      </c>
      <c r="B9" s="43" t="str">
        <f t="shared" si="16"/>
        <v>HARPS-N</v>
      </c>
      <c r="C9" s="43">
        <f>VLOOKUP(A9,'APPENDIX A'!$A$2:'APPENDIX A'!$E$524,3,0)</f>
        <v>900</v>
      </c>
      <c r="D9" s="43">
        <f>VLOOKUP(A9,'APPENDIX A'!$A$2:'APPENDIX A'!$E$524,2,0)</f>
        <v>1</v>
      </c>
      <c r="E9" s="43">
        <f t="shared" si="17"/>
        <v>1224</v>
      </c>
      <c r="F9" s="43">
        <f t="shared" si="18"/>
        <v>0.34</v>
      </c>
      <c r="G9" s="43">
        <f>VLOOKUP(A9,'APPENDIX A'!$A$2:'APPENDIX A'!$E$524,5,0)</f>
        <v>0</v>
      </c>
      <c r="H9" s="43">
        <f>VLOOKUP(A9,'APPENDIX A'!$A$2:'APPENDIX A'!$E$524,4,0)</f>
        <v>0</v>
      </c>
      <c r="I9" s="43">
        <f t="shared" si="19"/>
        <v>0</v>
      </c>
      <c r="J9" s="43">
        <f t="shared" si="20"/>
        <v>0</v>
      </c>
      <c r="K9" s="44">
        <f t="shared" si="21"/>
        <v>0.97361111111111109</v>
      </c>
      <c r="L9" s="44">
        <f t="shared" si="22"/>
        <v>0.98749999999999993</v>
      </c>
      <c r="M9" s="45" t="str">
        <f>VLOOKUP(A9,'APPENDIX C'!$A$2:'APPENDIX C'!$B$486,2,0)</f>
        <v/>
      </c>
      <c r="N9" s="46">
        <f t="shared" si="23"/>
        <v>0</v>
      </c>
      <c r="O9" s="46">
        <f t="shared" si="24"/>
        <v>0</v>
      </c>
      <c r="P9" s="46">
        <f t="shared" si="25"/>
        <v>0</v>
      </c>
      <c r="Q9" s="46">
        <f t="shared" si="26"/>
        <v>0</v>
      </c>
      <c r="R9" s="46">
        <f t="shared" si="27"/>
        <v>0</v>
      </c>
      <c r="S9" s="46">
        <f t="shared" si="28"/>
        <v>0.34</v>
      </c>
      <c r="T9" s="46">
        <f t="shared" si="29"/>
        <v>23.706666666666667</v>
      </c>
      <c r="U9" s="43">
        <f t="shared" si="30"/>
        <v>23</v>
      </c>
      <c r="V9" s="43">
        <f t="shared" si="31"/>
        <v>42</v>
      </c>
    </row>
    <row r="10" spans="1:22" x14ac:dyDescent="0.2">
      <c r="A10" s="50" t="s">
        <v>547</v>
      </c>
      <c r="B10" s="43" t="str">
        <f t="shared" ref="B10" si="32">IF(F10=0, IF(J10=0,"NONE","GIANO-B"),IF(J10=0,"HARPS-N","GIARPS"))</f>
        <v>HARPS-N</v>
      </c>
      <c r="C10" s="43">
        <f>VLOOKUP(A10,'APPENDIX A'!$A$2:'APPENDIX A'!$E$524,3,0)</f>
        <v>900</v>
      </c>
      <c r="D10" s="43">
        <f>VLOOKUP(A10,'APPENDIX A'!$A$2:'APPENDIX A'!$E$524,2,0)</f>
        <v>1</v>
      </c>
      <c r="E10" s="43">
        <f t="shared" ref="E10" si="33">IF(C10=0, 0,IF(D10=0,0,120+167+D10*(C10+37)))</f>
        <v>1224</v>
      </c>
      <c r="F10" s="43">
        <f t="shared" ref="F10" si="34">E10/3600</f>
        <v>0.34</v>
      </c>
      <c r="G10" s="43">
        <f>VLOOKUP(A10,'APPENDIX A'!$A$2:'APPENDIX A'!$E$524,5,0)</f>
        <v>0</v>
      </c>
      <c r="H10" s="43">
        <f>VLOOKUP(A10,'APPENDIX A'!$A$2:'APPENDIX A'!$E$524,4,0)</f>
        <v>0</v>
      </c>
      <c r="I10" s="43">
        <f t="shared" ref="I10" si="35">H10*(180+2*G10)</f>
        <v>0</v>
      </c>
      <c r="J10" s="43">
        <f t="shared" ref="J10" si="36">I10/3600</f>
        <v>0</v>
      </c>
      <c r="K10" s="44">
        <f t="shared" ref="K10" si="37">L9</f>
        <v>0.98749999999999993</v>
      </c>
      <c r="L10" s="44">
        <f t="shared" ref="L10" si="38">TIME(U10,V10,0)</f>
        <v>1.388888888888884E-3</v>
      </c>
      <c r="M10" s="45" t="str">
        <f>VLOOKUP(A10,'APPENDIX C'!$A$2:'APPENDIX C'!$B$486,2,0)</f>
        <v/>
      </c>
      <c r="N10" s="46">
        <f t="shared" ref="N10" si="39">IF(MID(A10,1,2)="MP",0,IF(MID(A10,1,1)="M",F10,IF(A10="GATO01",F10/4,0)))</f>
        <v>0</v>
      </c>
      <c r="O10" s="46">
        <f t="shared" ref="O10" si="40">IF(MID(A10,1,2)="KP",F10,IF(A10="GATO01",(F10)/4,0))</f>
        <v>0</v>
      </c>
      <c r="P10" s="46">
        <f t="shared" ref="P10" si="41">IF(MID(A10,1,2)="SC",MAX(F10,J10),0)</f>
        <v>0</v>
      </c>
      <c r="Q10" s="46">
        <f t="shared" ref="Q10" si="42">IF(MID(A10,1,2)="YO",MAX(F10,J10),0)</f>
        <v>0</v>
      </c>
      <c r="R10" s="46">
        <f t="shared" ref="R10" si="43">IF(MID(A10,1,2)="AT",MAX(F10,J10),0)</f>
        <v>0</v>
      </c>
      <c r="S10" s="46">
        <f t="shared" ref="S10" si="44">IF(MID(A10,1,2)="GT",F10,0)</f>
        <v>0.34</v>
      </c>
      <c r="T10" s="46">
        <f t="shared" ref="T10" si="45">IF(F10&lt;J10,HOUR(K10)+(MINUTE(K10)+(I10)/60)/60,HOUR(K10)+(MINUTE(K10)+(E10)/60)/60)</f>
        <v>24.04</v>
      </c>
      <c r="U10" s="43">
        <f t="shared" ref="U10" si="46">INT(T10)</f>
        <v>24</v>
      </c>
      <c r="V10" s="43">
        <f t="shared" ref="V10" si="47">ROUND(((T10-U10)*60),0)</f>
        <v>2</v>
      </c>
    </row>
    <row r="11" spans="1:22" x14ac:dyDescent="0.2">
      <c r="A11" s="50" t="s">
        <v>547</v>
      </c>
      <c r="B11" s="43" t="str">
        <f t="shared" ref="B11:B29" si="48">IF(F11=0, IF(J11=0,"NONE","GIANO-B"),IF(J11=0,"HARPS-N","GIARPS"))</f>
        <v>HARPS-N</v>
      </c>
      <c r="C11" s="43">
        <f>VLOOKUP(A11,'APPENDIX A'!$A$2:'APPENDIX A'!$E$524,3,0)</f>
        <v>900</v>
      </c>
      <c r="D11" s="43">
        <f>VLOOKUP(A11,'APPENDIX A'!$A$2:'APPENDIX A'!$E$524,2,0)</f>
        <v>1</v>
      </c>
      <c r="E11" s="43">
        <f t="shared" ref="E11:E29" si="49">IF(C11=0, 0,IF(D11=0,0,120+167+D11*(C11+37)))</f>
        <v>1224</v>
      </c>
      <c r="F11" s="43">
        <f t="shared" ref="F11:F29" si="50">E11/3600</f>
        <v>0.34</v>
      </c>
      <c r="G11" s="43">
        <f>VLOOKUP(A11,'APPENDIX A'!$A$2:'APPENDIX A'!$E$524,5,0)</f>
        <v>0</v>
      </c>
      <c r="H11" s="43">
        <f>VLOOKUP(A11,'APPENDIX A'!$A$2:'APPENDIX A'!$E$524,4,0)</f>
        <v>0</v>
      </c>
      <c r="I11" s="43">
        <f t="shared" ref="I11:I29" si="51">H11*(180+2*G11)</f>
        <v>0</v>
      </c>
      <c r="J11" s="43">
        <f t="shared" ref="J11:J29" si="52">I11/3600</f>
        <v>0</v>
      </c>
      <c r="K11" s="44">
        <f t="shared" ref="K11:K29" si="53">L10</f>
        <v>1.388888888888884E-3</v>
      </c>
      <c r="L11" s="44">
        <f t="shared" ref="L11:L29" si="54">TIME(U11,V11,0)</f>
        <v>1.5277777777777777E-2</v>
      </c>
      <c r="M11" s="45" t="str">
        <f>VLOOKUP(A11,'APPENDIX C'!$A$2:'APPENDIX C'!$B$486,2,0)</f>
        <v/>
      </c>
      <c r="N11" s="46">
        <f t="shared" ref="N11:N29" si="55">IF(MID(A11,1,2)="MP",0,IF(MID(A11,1,1)="M",F11,IF(A11="GATO01",F11/4,0)))</f>
        <v>0</v>
      </c>
      <c r="O11" s="46">
        <f t="shared" ref="O11:O29" si="56">IF(MID(A11,1,2)="KP",F11,IF(A11="GATO01",(F11)/4,0))</f>
        <v>0</v>
      </c>
      <c r="P11" s="46">
        <f t="shared" ref="P11:P29" si="57">IF(MID(A11,1,2)="SC",MAX(F11,J11),0)</f>
        <v>0</v>
      </c>
      <c r="Q11" s="46">
        <f t="shared" ref="Q11:Q29" si="58">IF(MID(A11,1,2)="YO",MAX(F11,J11),0)</f>
        <v>0</v>
      </c>
      <c r="R11" s="46">
        <f t="shared" ref="R11:R29" si="59">IF(MID(A11,1,2)="AT",MAX(F11,J11),0)</f>
        <v>0</v>
      </c>
      <c r="S11" s="46">
        <f t="shared" ref="S11:S29" si="60">IF(MID(A11,1,2)="GT",F11,0)</f>
        <v>0.34</v>
      </c>
      <c r="T11" s="46">
        <f t="shared" ref="T11:T29" si="61">IF(F11&lt;J11,HOUR(K11)+(MINUTE(K11)+(I11)/60)/60,HOUR(K11)+(MINUTE(K11)+(E11)/60)/60)</f>
        <v>0.37333333333333329</v>
      </c>
      <c r="U11" s="43">
        <f t="shared" ref="U11:U29" si="62">INT(T11)</f>
        <v>0</v>
      </c>
      <c r="V11" s="43">
        <f t="shared" ref="V11:V29" si="63">ROUND(((T11-U11)*60),0)</f>
        <v>22</v>
      </c>
    </row>
    <row r="12" spans="1:22" x14ac:dyDescent="0.2">
      <c r="A12" s="50" t="s">
        <v>547</v>
      </c>
      <c r="B12" s="43" t="str">
        <f t="shared" si="48"/>
        <v>HARPS-N</v>
      </c>
      <c r="C12" s="43">
        <f>VLOOKUP(A12,'APPENDIX A'!$A$2:'APPENDIX A'!$E$524,3,0)</f>
        <v>900</v>
      </c>
      <c r="D12" s="43">
        <f>VLOOKUP(A12,'APPENDIX A'!$A$2:'APPENDIX A'!$E$524,2,0)</f>
        <v>1</v>
      </c>
      <c r="E12" s="43">
        <f t="shared" si="49"/>
        <v>1224</v>
      </c>
      <c r="F12" s="43">
        <f t="shared" si="50"/>
        <v>0.34</v>
      </c>
      <c r="G12" s="43">
        <f>VLOOKUP(A12,'APPENDIX A'!$A$2:'APPENDIX A'!$E$524,5,0)</f>
        <v>0</v>
      </c>
      <c r="H12" s="43">
        <f>VLOOKUP(A12,'APPENDIX A'!$A$2:'APPENDIX A'!$E$524,4,0)</f>
        <v>0</v>
      </c>
      <c r="I12" s="43">
        <f t="shared" si="51"/>
        <v>0</v>
      </c>
      <c r="J12" s="43">
        <f t="shared" si="52"/>
        <v>0</v>
      </c>
      <c r="K12" s="44">
        <f t="shared" si="53"/>
        <v>1.5277777777777777E-2</v>
      </c>
      <c r="L12" s="44">
        <f t="shared" si="54"/>
        <v>2.9166666666666664E-2</v>
      </c>
      <c r="M12" s="45" t="str">
        <f>VLOOKUP(A12,'APPENDIX C'!$A$2:'APPENDIX C'!$B$486,2,0)</f>
        <v/>
      </c>
      <c r="N12" s="46">
        <f t="shared" si="55"/>
        <v>0</v>
      </c>
      <c r="O12" s="46">
        <f t="shared" si="56"/>
        <v>0</v>
      </c>
      <c r="P12" s="46">
        <f t="shared" si="57"/>
        <v>0</v>
      </c>
      <c r="Q12" s="46">
        <f t="shared" si="58"/>
        <v>0</v>
      </c>
      <c r="R12" s="46">
        <f t="shared" si="59"/>
        <v>0</v>
      </c>
      <c r="S12" s="46">
        <f t="shared" si="60"/>
        <v>0.34</v>
      </c>
      <c r="T12" s="46">
        <f t="shared" si="61"/>
        <v>0.70666666666666667</v>
      </c>
      <c r="U12" s="43">
        <f t="shared" si="62"/>
        <v>0</v>
      </c>
      <c r="V12" s="43">
        <f t="shared" si="63"/>
        <v>42</v>
      </c>
    </row>
    <row r="13" spans="1:22" x14ac:dyDescent="0.2">
      <c r="A13" s="49" t="s">
        <v>675</v>
      </c>
      <c r="B13" s="43" t="str">
        <f t="shared" si="48"/>
        <v>HARPS-N</v>
      </c>
      <c r="C13" s="43">
        <f>VLOOKUP(A13,'APPENDIX A'!$A$2:'APPENDIX A'!$E$524,3,0)</f>
        <v>600</v>
      </c>
      <c r="D13" s="43">
        <f>VLOOKUP(A13,'APPENDIX A'!$A$2:'APPENDIX A'!$E$524,2,0)</f>
        <v>1</v>
      </c>
      <c r="E13" s="43">
        <f t="shared" si="49"/>
        <v>924</v>
      </c>
      <c r="F13" s="43">
        <f t="shared" si="50"/>
        <v>0.25666666666666665</v>
      </c>
      <c r="G13" s="43">
        <f>VLOOKUP(A13,'APPENDIX A'!$A$2:'APPENDIX A'!$E$524,5,0)</f>
        <v>300</v>
      </c>
      <c r="H13" s="43">
        <f>VLOOKUP(A13,'APPENDIX A'!$A$2:'APPENDIX A'!$E$524,4,0)</f>
        <v>0</v>
      </c>
      <c r="I13" s="43">
        <f t="shared" si="51"/>
        <v>0</v>
      </c>
      <c r="J13" s="43">
        <f t="shared" si="52"/>
        <v>0</v>
      </c>
      <c r="K13" s="44">
        <f t="shared" si="53"/>
        <v>2.9166666666666664E-2</v>
      </c>
      <c r="L13" s="44">
        <f t="shared" si="54"/>
        <v>3.9583333333333331E-2</v>
      </c>
      <c r="M13" s="45" t="str">
        <f>VLOOKUP(A13,'APPENDIX C'!$A$2:'APPENDIX C'!$B$486,2,0)</f>
        <v xml:space="preserve"> </v>
      </c>
      <c r="N13" s="46">
        <f t="shared" si="55"/>
        <v>0</v>
      </c>
      <c r="O13" s="46">
        <f t="shared" si="56"/>
        <v>0</v>
      </c>
      <c r="P13" s="46">
        <f t="shared" si="57"/>
        <v>0</v>
      </c>
      <c r="Q13" s="46">
        <f t="shared" si="58"/>
        <v>0.25666666666666665</v>
      </c>
      <c r="R13" s="46">
        <f t="shared" si="59"/>
        <v>0</v>
      </c>
      <c r="S13" s="46">
        <f t="shared" si="60"/>
        <v>0</v>
      </c>
      <c r="T13" s="46">
        <f t="shared" si="61"/>
        <v>0.95666666666666667</v>
      </c>
      <c r="U13" s="43">
        <f t="shared" si="62"/>
        <v>0</v>
      </c>
      <c r="V13" s="43">
        <f t="shared" si="63"/>
        <v>57</v>
      </c>
    </row>
    <row r="14" spans="1:22" x14ac:dyDescent="0.2">
      <c r="A14" s="49" t="s">
        <v>651</v>
      </c>
      <c r="B14" s="43" t="str">
        <f t="shared" si="48"/>
        <v>HARPS-N</v>
      </c>
      <c r="C14" s="43">
        <f>VLOOKUP(A14,'APPENDIX A'!$A$2:'APPENDIX A'!$E$524,3,0)</f>
        <v>1200</v>
      </c>
      <c r="D14" s="43">
        <f>VLOOKUP(A14,'APPENDIX A'!$A$2:'APPENDIX A'!$E$524,2,0)</f>
        <v>1</v>
      </c>
      <c r="E14" s="43">
        <f t="shared" si="49"/>
        <v>1524</v>
      </c>
      <c r="F14" s="43">
        <f t="shared" si="50"/>
        <v>0.42333333333333334</v>
      </c>
      <c r="G14" s="43">
        <f>VLOOKUP(A14,'APPENDIX A'!$A$2:'APPENDIX A'!$E$524,5,0)</f>
        <v>0</v>
      </c>
      <c r="H14" s="43">
        <f>VLOOKUP(A14,'APPENDIX A'!$A$2:'APPENDIX A'!$E$524,4,0)</f>
        <v>0</v>
      </c>
      <c r="I14" s="43">
        <f t="shared" si="51"/>
        <v>0</v>
      </c>
      <c r="J14" s="43">
        <f t="shared" si="52"/>
        <v>0</v>
      </c>
      <c r="K14" s="44">
        <f t="shared" si="53"/>
        <v>3.9583333333333331E-2</v>
      </c>
      <c r="L14" s="44">
        <f t="shared" si="54"/>
        <v>5.6944444444444443E-2</v>
      </c>
      <c r="M14" s="45" t="str">
        <f>VLOOKUP(A14,'APPENDIX C'!$A$2:'APPENDIX C'!$B$486,2,0)</f>
        <v xml:space="preserve"> </v>
      </c>
      <c r="N14" s="46">
        <f t="shared" si="55"/>
        <v>0.42333333333333334</v>
      </c>
      <c r="O14" s="46">
        <f t="shared" si="56"/>
        <v>0</v>
      </c>
      <c r="P14" s="46">
        <f t="shared" si="57"/>
        <v>0</v>
      </c>
      <c r="Q14" s="46">
        <f t="shared" si="58"/>
        <v>0</v>
      </c>
      <c r="R14" s="46">
        <f t="shared" si="59"/>
        <v>0</v>
      </c>
      <c r="S14" s="46">
        <f t="shared" si="60"/>
        <v>0</v>
      </c>
      <c r="T14" s="46">
        <f t="shared" si="61"/>
        <v>1.3733333333333335</v>
      </c>
      <c r="U14" s="43">
        <f t="shared" si="62"/>
        <v>1</v>
      </c>
      <c r="V14" s="43">
        <f t="shared" si="63"/>
        <v>22</v>
      </c>
    </row>
    <row r="15" spans="1:22" x14ac:dyDescent="0.2">
      <c r="A15" s="49" t="s">
        <v>564</v>
      </c>
      <c r="B15" s="43" t="str">
        <f t="shared" si="48"/>
        <v>GIARPS</v>
      </c>
      <c r="C15" s="43">
        <f>VLOOKUP(A15,'APPENDIX A'!$A$2:'APPENDIX A'!$E$524,3,0)</f>
        <v>180</v>
      </c>
      <c r="D15" s="43">
        <f>VLOOKUP(A15,'APPENDIX A'!$A$2:'APPENDIX A'!$E$524,2,0)</f>
        <v>3</v>
      </c>
      <c r="E15" s="43">
        <f t="shared" si="49"/>
        <v>938</v>
      </c>
      <c r="F15" s="43">
        <f t="shared" si="50"/>
        <v>0.26055555555555554</v>
      </c>
      <c r="G15" s="43">
        <f>VLOOKUP(A15,'APPENDIX A'!$A$2:'APPENDIX A'!$E$524,5,0)</f>
        <v>300</v>
      </c>
      <c r="H15" s="43">
        <f>VLOOKUP(A15,'APPENDIX A'!$A$2:'APPENDIX A'!$E$524,4,0)</f>
        <v>1</v>
      </c>
      <c r="I15" s="43">
        <f t="shared" si="51"/>
        <v>780</v>
      </c>
      <c r="J15" s="43">
        <f t="shared" si="52"/>
        <v>0.21666666666666667</v>
      </c>
      <c r="K15" s="44">
        <f t="shared" si="53"/>
        <v>5.6944444444444443E-2</v>
      </c>
      <c r="L15" s="44">
        <f t="shared" si="54"/>
        <v>6.805555555555555E-2</v>
      </c>
      <c r="M15" s="45" t="str">
        <f>VLOOKUP(A15,'APPENDIX C'!$A$2:'APPENDIX C'!$B$486,2,0)</f>
        <v xml:space="preserve"> </v>
      </c>
      <c r="N15" s="46">
        <f t="shared" si="55"/>
        <v>0</v>
      </c>
      <c r="O15" s="46">
        <f t="shared" si="56"/>
        <v>0</v>
      </c>
      <c r="P15" s="46">
        <f t="shared" si="57"/>
        <v>0</v>
      </c>
      <c r="Q15" s="46">
        <f t="shared" si="58"/>
        <v>0.26055555555555554</v>
      </c>
      <c r="R15" s="46">
        <f t="shared" si="59"/>
        <v>0</v>
      </c>
      <c r="S15" s="46">
        <f t="shared" si="60"/>
        <v>0</v>
      </c>
      <c r="T15" s="46">
        <f t="shared" si="61"/>
        <v>1.6272222222222221</v>
      </c>
      <c r="U15" s="43">
        <f t="shared" si="62"/>
        <v>1</v>
      </c>
      <c r="V15" s="43">
        <f t="shared" si="63"/>
        <v>38</v>
      </c>
    </row>
    <row r="16" spans="1:22" x14ac:dyDescent="0.2">
      <c r="A16" s="50" t="s">
        <v>547</v>
      </c>
      <c r="B16" s="43" t="str">
        <f t="shared" si="48"/>
        <v>HARPS-N</v>
      </c>
      <c r="C16" s="43">
        <f>VLOOKUP(A16,'APPENDIX A'!$A$2:'APPENDIX A'!$E$524,3,0)</f>
        <v>900</v>
      </c>
      <c r="D16" s="43">
        <f>VLOOKUP(A16,'APPENDIX A'!$A$2:'APPENDIX A'!$E$524,2,0)</f>
        <v>1</v>
      </c>
      <c r="E16" s="43">
        <f t="shared" si="49"/>
        <v>1224</v>
      </c>
      <c r="F16" s="43">
        <f t="shared" si="50"/>
        <v>0.34</v>
      </c>
      <c r="G16" s="43">
        <f>VLOOKUP(A16,'APPENDIX A'!$A$2:'APPENDIX A'!$E$524,5,0)</f>
        <v>0</v>
      </c>
      <c r="H16" s="43">
        <v>0</v>
      </c>
      <c r="I16" s="43">
        <f t="shared" si="51"/>
        <v>0</v>
      </c>
      <c r="J16" s="43">
        <f t="shared" si="52"/>
        <v>0</v>
      </c>
      <c r="K16" s="44">
        <f t="shared" si="53"/>
        <v>6.805555555555555E-2</v>
      </c>
      <c r="L16" s="44">
        <f t="shared" si="54"/>
        <v>8.1944444444444445E-2</v>
      </c>
      <c r="M16" s="45" t="str">
        <f>VLOOKUP(A16,'APPENDIX C'!$A$2:'APPENDIX C'!$B$486,2,0)</f>
        <v/>
      </c>
      <c r="N16" s="46">
        <f t="shared" si="55"/>
        <v>0</v>
      </c>
      <c r="O16" s="46">
        <f t="shared" si="56"/>
        <v>0</v>
      </c>
      <c r="P16" s="46">
        <f t="shared" si="57"/>
        <v>0</v>
      </c>
      <c r="Q16" s="46">
        <f t="shared" si="58"/>
        <v>0</v>
      </c>
      <c r="R16" s="46">
        <f t="shared" si="59"/>
        <v>0</v>
      </c>
      <c r="S16" s="46">
        <f t="shared" si="60"/>
        <v>0.34</v>
      </c>
      <c r="T16" s="46">
        <f t="shared" si="61"/>
        <v>1.9733333333333332</v>
      </c>
      <c r="U16" s="43">
        <f t="shared" si="62"/>
        <v>1</v>
      </c>
      <c r="V16" s="43">
        <f t="shared" si="63"/>
        <v>58</v>
      </c>
    </row>
    <row r="17" spans="1:22" x14ac:dyDescent="0.2">
      <c r="A17" s="50" t="s">
        <v>547</v>
      </c>
      <c r="B17" s="43" t="str">
        <f t="shared" si="48"/>
        <v>HARPS-N</v>
      </c>
      <c r="C17" s="43">
        <f>VLOOKUP(A17,'APPENDIX A'!$A$2:'APPENDIX A'!$E$524,3,0)</f>
        <v>900</v>
      </c>
      <c r="D17" s="43">
        <f>VLOOKUP(A17,'APPENDIX A'!$A$2:'APPENDIX A'!$E$524,2,0)</f>
        <v>1</v>
      </c>
      <c r="E17" s="43">
        <f t="shared" si="49"/>
        <v>1224</v>
      </c>
      <c r="F17" s="43">
        <f t="shared" si="50"/>
        <v>0.34</v>
      </c>
      <c r="G17" s="43">
        <f>VLOOKUP(A17,'APPENDIX A'!$A$2:'APPENDIX A'!$E$524,5,0)</f>
        <v>0</v>
      </c>
      <c r="H17" s="43">
        <f>VLOOKUP(A17,'APPENDIX A'!$A$2:'APPENDIX A'!$E$524,4,0)</f>
        <v>0</v>
      </c>
      <c r="I17" s="43">
        <f t="shared" si="51"/>
        <v>0</v>
      </c>
      <c r="J17" s="43">
        <f t="shared" si="52"/>
        <v>0</v>
      </c>
      <c r="K17" s="44">
        <f t="shared" si="53"/>
        <v>8.1944444444444445E-2</v>
      </c>
      <c r="L17" s="44">
        <f t="shared" si="54"/>
        <v>9.5833333333333326E-2</v>
      </c>
      <c r="M17" s="45" t="str">
        <f>VLOOKUP(A17,'APPENDIX C'!$A$2:'APPENDIX C'!$B$486,2,0)</f>
        <v/>
      </c>
      <c r="N17" s="46">
        <f t="shared" si="55"/>
        <v>0</v>
      </c>
      <c r="O17" s="46">
        <f t="shared" si="56"/>
        <v>0</v>
      </c>
      <c r="P17" s="46">
        <f t="shared" si="57"/>
        <v>0</v>
      </c>
      <c r="Q17" s="46">
        <f t="shared" si="58"/>
        <v>0</v>
      </c>
      <c r="R17" s="46">
        <f t="shared" si="59"/>
        <v>0</v>
      </c>
      <c r="S17" s="46">
        <f t="shared" si="60"/>
        <v>0.34</v>
      </c>
      <c r="T17" s="46">
        <f t="shared" si="61"/>
        <v>2.3066666666666666</v>
      </c>
      <c r="U17" s="43">
        <f t="shared" si="62"/>
        <v>2</v>
      </c>
      <c r="V17" s="43">
        <f t="shared" si="63"/>
        <v>18</v>
      </c>
    </row>
    <row r="18" spans="1:22" x14ac:dyDescent="0.2">
      <c r="A18" s="50" t="s">
        <v>547</v>
      </c>
      <c r="B18" s="43" t="str">
        <f t="shared" si="48"/>
        <v>HARPS-N</v>
      </c>
      <c r="C18" s="43">
        <f>VLOOKUP(A18,'APPENDIX A'!$A$2:'APPENDIX A'!$E$524,3,0)</f>
        <v>900</v>
      </c>
      <c r="D18" s="43">
        <f>VLOOKUP(A18,'APPENDIX A'!$A$2:'APPENDIX A'!$E$524,2,0)</f>
        <v>1</v>
      </c>
      <c r="E18" s="43">
        <f t="shared" si="49"/>
        <v>1224</v>
      </c>
      <c r="F18" s="43">
        <f t="shared" si="50"/>
        <v>0.34</v>
      </c>
      <c r="G18" s="43">
        <f>VLOOKUP(A18,'APPENDIX A'!$A$2:'APPENDIX A'!$E$524,5,0)</f>
        <v>0</v>
      </c>
      <c r="H18" s="43">
        <f>VLOOKUP(A18,'APPENDIX A'!$A$2:'APPENDIX A'!$E$524,4,0)</f>
        <v>0</v>
      </c>
      <c r="I18" s="43">
        <f t="shared" si="51"/>
        <v>0</v>
      </c>
      <c r="J18" s="43">
        <f t="shared" si="52"/>
        <v>0</v>
      </c>
      <c r="K18" s="44">
        <f t="shared" si="53"/>
        <v>9.5833333333333326E-2</v>
      </c>
      <c r="L18" s="44">
        <f t="shared" si="54"/>
        <v>0.10972222222222222</v>
      </c>
      <c r="M18" s="45" t="str">
        <f>VLOOKUP(A18,'APPENDIX C'!$A$2:'APPENDIX C'!$B$486,2,0)</f>
        <v/>
      </c>
      <c r="N18" s="46">
        <f t="shared" si="55"/>
        <v>0</v>
      </c>
      <c r="O18" s="46">
        <f t="shared" si="56"/>
        <v>0</v>
      </c>
      <c r="P18" s="46">
        <f t="shared" si="57"/>
        <v>0</v>
      </c>
      <c r="Q18" s="46">
        <f t="shared" si="58"/>
        <v>0</v>
      </c>
      <c r="R18" s="46">
        <f t="shared" si="59"/>
        <v>0</v>
      </c>
      <c r="S18" s="46">
        <f t="shared" si="60"/>
        <v>0.34</v>
      </c>
      <c r="T18" s="46">
        <f t="shared" si="61"/>
        <v>2.64</v>
      </c>
      <c r="U18" s="43">
        <f t="shared" si="62"/>
        <v>2</v>
      </c>
      <c r="V18" s="43">
        <f t="shared" si="63"/>
        <v>38</v>
      </c>
    </row>
    <row r="19" spans="1:22" x14ac:dyDescent="0.2">
      <c r="A19" s="50" t="s">
        <v>547</v>
      </c>
      <c r="B19" s="43" t="str">
        <f t="shared" si="48"/>
        <v>HARPS-N</v>
      </c>
      <c r="C19" s="43">
        <f>VLOOKUP(A19,'APPENDIX A'!$A$2:'APPENDIX A'!$E$524,3,0)</f>
        <v>900</v>
      </c>
      <c r="D19" s="43">
        <f>VLOOKUP(A19,'APPENDIX A'!$A$2:'APPENDIX A'!$E$524,2,0)</f>
        <v>1</v>
      </c>
      <c r="E19" s="43">
        <f t="shared" si="49"/>
        <v>1224</v>
      </c>
      <c r="F19" s="43">
        <f t="shared" si="50"/>
        <v>0.34</v>
      </c>
      <c r="G19" s="43">
        <f>VLOOKUP(A19,'APPENDIX A'!$A$2:'APPENDIX A'!$E$524,5,0)</f>
        <v>0</v>
      </c>
      <c r="H19" s="43">
        <f>VLOOKUP(A19,'APPENDIX A'!$A$2:'APPENDIX A'!$E$524,4,0)</f>
        <v>0</v>
      </c>
      <c r="I19" s="43">
        <f t="shared" si="51"/>
        <v>0</v>
      </c>
      <c r="J19" s="43">
        <f t="shared" si="52"/>
        <v>0</v>
      </c>
      <c r="K19" s="44">
        <f t="shared" si="53"/>
        <v>0.10972222222222222</v>
      </c>
      <c r="L19" s="44">
        <f t="shared" si="54"/>
        <v>0.12361111111111112</v>
      </c>
      <c r="M19" s="45" t="str">
        <f>VLOOKUP(A19,'APPENDIX C'!$A$2:'APPENDIX C'!$B$486,2,0)</f>
        <v/>
      </c>
      <c r="N19" s="46">
        <f t="shared" si="55"/>
        <v>0</v>
      </c>
      <c r="O19" s="46">
        <f t="shared" si="56"/>
        <v>0</v>
      </c>
      <c r="P19" s="46">
        <f t="shared" si="57"/>
        <v>0</v>
      </c>
      <c r="Q19" s="46">
        <f t="shared" si="58"/>
        <v>0</v>
      </c>
      <c r="R19" s="46">
        <f t="shared" si="59"/>
        <v>0</v>
      </c>
      <c r="S19" s="46">
        <f t="shared" si="60"/>
        <v>0.34</v>
      </c>
      <c r="T19" s="46">
        <f t="shared" si="61"/>
        <v>2.9733333333333332</v>
      </c>
      <c r="U19" s="43">
        <f t="shared" si="62"/>
        <v>2</v>
      </c>
      <c r="V19" s="43">
        <f t="shared" si="63"/>
        <v>58</v>
      </c>
    </row>
    <row r="20" spans="1:22" x14ac:dyDescent="0.2">
      <c r="A20" s="50" t="s">
        <v>547</v>
      </c>
      <c r="B20" s="43" t="str">
        <f t="shared" si="48"/>
        <v>HARPS-N</v>
      </c>
      <c r="C20" s="43">
        <f>VLOOKUP(A20,'APPENDIX A'!$A$2:'APPENDIX A'!$E$524,3,0)</f>
        <v>900</v>
      </c>
      <c r="D20" s="43">
        <f>VLOOKUP(A20,'APPENDIX A'!$A$2:'APPENDIX A'!$E$524,2,0)</f>
        <v>1</v>
      </c>
      <c r="E20" s="43">
        <f t="shared" si="49"/>
        <v>1224</v>
      </c>
      <c r="F20" s="43">
        <f t="shared" si="50"/>
        <v>0.34</v>
      </c>
      <c r="G20" s="43">
        <f>VLOOKUP(A20,'APPENDIX A'!$A$2:'APPENDIX A'!$E$524,5,0)</f>
        <v>0</v>
      </c>
      <c r="H20" s="43">
        <f>VLOOKUP(A20,'APPENDIX A'!$A$2:'APPENDIX A'!$E$524,4,0)</f>
        <v>0</v>
      </c>
      <c r="I20" s="43">
        <f t="shared" si="51"/>
        <v>0</v>
      </c>
      <c r="J20" s="43">
        <f t="shared" si="52"/>
        <v>0</v>
      </c>
      <c r="K20" s="44">
        <f t="shared" si="53"/>
        <v>0.12361111111111112</v>
      </c>
      <c r="L20" s="44">
        <f t="shared" si="54"/>
        <v>0.13749999999999998</v>
      </c>
      <c r="M20" s="45" t="str">
        <f>VLOOKUP(A20,'APPENDIX C'!$A$2:'APPENDIX C'!$B$486,2,0)</f>
        <v/>
      </c>
      <c r="N20" s="46">
        <f t="shared" si="55"/>
        <v>0</v>
      </c>
      <c r="O20" s="46">
        <f t="shared" si="56"/>
        <v>0</v>
      </c>
      <c r="P20" s="46">
        <f t="shared" si="57"/>
        <v>0</v>
      </c>
      <c r="Q20" s="46">
        <f t="shared" si="58"/>
        <v>0</v>
      </c>
      <c r="R20" s="46">
        <f t="shared" si="59"/>
        <v>0</v>
      </c>
      <c r="S20" s="46">
        <f t="shared" si="60"/>
        <v>0.34</v>
      </c>
      <c r="T20" s="46">
        <f t="shared" si="61"/>
        <v>3.3066666666666666</v>
      </c>
      <c r="U20" s="43">
        <f t="shared" si="62"/>
        <v>3</v>
      </c>
      <c r="V20" s="43">
        <f t="shared" si="63"/>
        <v>18</v>
      </c>
    </row>
    <row r="21" spans="1:22" x14ac:dyDescent="0.2">
      <c r="A21" s="50" t="s">
        <v>547</v>
      </c>
      <c r="B21" s="43" t="str">
        <f t="shared" si="48"/>
        <v>HARPS-N</v>
      </c>
      <c r="C21" s="43">
        <f>VLOOKUP(A21,'APPENDIX A'!$A$2:'APPENDIX A'!$E$524,3,0)</f>
        <v>900</v>
      </c>
      <c r="D21" s="43">
        <f>VLOOKUP(A21,'APPENDIX A'!$A$2:'APPENDIX A'!$E$524,2,0)</f>
        <v>1</v>
      </c>
      <c r="E21" s="43">
        <f t="shared" si="49"/>
        <v>1224</v>
      </c>
      <c r="F21" s="43">
        <f t="shared" si="50"/>
        <v>0.34</v>
      </c>
      <c r="G21" s="43">
        <f>VLOOKUP(A21,'APPENDIX A'!$A$2:'APPENDIX A'!$E$524,5,0)</f>
        <v>0</v>
      </c>
      <c r="H21" s="43">
        <f>VLOOKUP(A21,'APPENDIX A'!$A$2:'APPENDIX A'!$E$524,4,0)</f>
        <v>0</v>
      </c>
      <c r="I21" s="43">
        <f t="shared" si="51"/>
        <v>0</v>
      </c>
      <c r="J21" s="43">
        <f t="shared" si="52"/>
        <v>0</v>
      </c>
      <c r="K21" s="44">
        <f t="shared" si="53"/>
        <v>0.13749999999999998</v>
      </c>
      <c r="L21" s="44">
        <f t="shared" si="54"/>
        <v>0.15138888888888888</v>
      </c>
      <c r="M21" s="45" t="str">
        <f>VLOOKUP(A21,'APPENDIX C'!$A$2:'APPENDIX C'!$B$486,2,0)</f>
        <v/>
      </c>
      <c r="N21" s="46">
        <f t="shared" si="55"/>
        <v>0</v>
      </c>
      <c r="O21" s="46">
        <f t="shared" si="56"/>
        <v>0</v>
      </c>
      <c r="P21" s="46">
        <f t="shared" si="57"/>
        <v>0</v>
      </c>
      <c r="Q21" s="46">
        <f t="shared" si="58"/>
        <v>0</v>
      </c>
      <c r="R21" s="46">
        <f t="shared" si="59"/>
        <v>0</v>
      </c>
      <c r="S21" s="46">
        <f t="shared" si="60"/>
        <v>0.34</v>
      </c>
      <c r="T21" s="46">
        <f t="shared" si="61"/>
        <v>3.64</v>
      </c>
      <c r="U21" s="43">
        <f t="shared" si="62"/>
        <v>3</v>
      </c>
      <c r="V21" s="43">
        <f t="shared" si="63"/>
        <v>38</v>
      </c>
    </row>
    <row r="22" spans="1:22" x14ac:dyDescent="0.2">
      <c r="A22" s="50" t="s">
        <v>547</v>
      </c>
      <c r="B22" s="43" t="str">
        <f t="shared" si="48"/>
        <v>HARPS-N</v>
      </c>
      <c r="C22" s="43">
        <f>VLOOKUP(A22,'APPENDIX A'!$A$2:'APPENDIX A'!$E$524,3,0)</f>
        <v>900</v>
      </c>
      <c r="D22" s="43">
        <f>VLOOKUP(A22,'APPENDIX A'!$A$2:'APPENDIX A'!$E$524,2,0)</f>
        <v>1</v>
      </c>
      <c r="E22" s="43">
        <f t="shared" si="49"/>
        <v>1224</v>
      </c>
      <c r="F22" s="43">
        <f t="shared" si="50"/>
        <v>0.34</v>
      </c>
      <c r="G22" s="43">
        <f>VLOOKUP(A22,'APPENDIX A'!$A$2:'APPENDIX A'!$E$524,5,0)</f>
        <v>0</v>
      </c>
      <c r="H22" s="43">
        <f>VLOOKUP(A22,'APPENDIX A'!$A$2:'APPENDIX A'!$E$524,4,0)</f>
        <v>0</v>
      </c>
      <c r="I22" s="43">
        <f t="shared" si="51"/>
        <v>0</v>
      </c>
      <c r="J22" s="43">
        <f t="shared" si="52"/>
        <v>0</v>
      </c>
      <c r="K22" s="44">
        <f t="shared" si="53"/>
        <v>0.15138888888888888</v>
      </c>
      <c r="L22" s="44">
        <f t="shared" si="54"/>
        <v>0.16527777777777777</v>
      </c>
      <c r="M22" s="45" t="str">
        <f>VLOOKUP(A22,'APPENDIX C'!$A$2:'APPENDIX C'!$B$486,2,0)</f>
        <v/>
      </c>
      <c r="N22" s="46">
        <f t="shared" si="55"/>
        <v>0</v>
      </c>
      <c r="O22" s="46">
        <f t="shared" si="56"/>
        <v>0</v>
      </c>
      <c r="P22" s="46">
        <f t="shared" si="57"/>
        <v>0</v>
      </c>
      <c r="Q22" s="46">
        <f t="shared" si="58"/>
        <v>0</v>
      </c>
      <c r="R22" s="46">
        <f t="shared" si="59"/>
        <v>0</v>
      </c>
      <c r="S22" s="46">
        <f t="shared" si="60"/>
        <v>0.34</v>
      </c>
      <c r="T22" s="46">
        <f t="shared" si="61"/>
        <v>3.9733333333333332</v>
      </c>
      <c r="U22" s="43">
        <f t="shared" si="62"/>
        <v>3</v>
      </c>
      <c r="V22" s="43">
        <f t="shared" si="63"/>
        <v>58</v>
      </c>
    </row>
    <row r="23" spans="1:22" x14ac:dyDescent="0.2">
      <c r="A23" s="50" t="s">
        <v>547</v>
      </c>
      <c r="B23" s="43" t="str">
        <f t="shared" si="48"/>
        <v>HARPS-N</v>
      </c>
      <c r="C23" s="43">
        <f>VLOOKUP(A23,'APPENDIX A'!$A$2:'APPENDIX A'!$E$524,3,0)</f>
        <v>900</v>
      </c>
      <c r="D23" s="43">
        <f>VLOOKUP(A23,'APPENDIX A'!$A$2:'APPENDIX A'!$E$524,2,0)</f>
        <v>1</v>
      </c>
      <c r="E23" s="43">
        <f t="shared" si="49"/>
        <v>1224</v>
      </c>
      <c r="F23" s="43">
        <f t="shared" si="50"/>
        <v>0.34</v>
      </c>
      <c r="G23" s="43">
        <f>VLOOKUP(A23,'APPENDIX A'!$A$2:'APPENDIX A'!$E$524,5,0)</f>
        <v>0</v>
      </c>
      <c r="H23" s="43">
        <f>VLOOKUP(A23,'APPENDIX A'!$A$2:'APPENDIX A'!$E$524,4,0)</f>
        <v>0</v>
      </c>
      <c r="I23" s="43">
        <f t="shared" si="51"/>
        <v>0</v>
      </c>
      <c r="J23" s="43">
        <f t="shared" si="52"/>
        <v>0</v>
      </c>
      <c r="K23" s="44">
        <f t="shared" si="53"/>
        <v>0.16527777777777777</v>
      </c>
      <c r="L23" s="44">
        <f t="shared" si="54"/>
        <v>0.17916666666666667</v>
      </c>
      <c r="M23" s="45" t="str">
        <f>VLOOKUP(A23,'APPENDIX C'!$A$2:'APPENDIX C'!$B$486,2,0)</f>
        <v/>
      </c>
      <c r="N23" s="46">
        <f t="shared" si="55"/>
        <v>0</v>
      </c>
      <c r="O23" s="46">
        <f t="shared" si="56"/>
        <v>0</v>
      </c>
      <c r="P23" s="46">
        <f t="shared" si="57"/>
        <v>0</v>
      </c>
      <c r="Q23" s="46">
        <f t="shared" si="58"/>
        <v>0</v>
      </c>
      <c r="R23" s="46">
        <f t="shared" si="59"/>
        <v>0</v>
      </c>
      <c r="S23" s="46">
        <f t="shared" si="60"/>
        <v>0.34</v>
      </c>
      <c r="T23" s="46">
        <f t="shared" si="61"/>
        <v>4.3066666666666666</v>
      </c>
      <c r="U23" s="43">
        <f t="shared" si="62"/>
        <v>4</v>
      </c>
      <c r="V23" s="43">
        <f t="shared" si="63"/>
        <v>18</v>
      </c>
    </row>
    <row r="24" spans="1:22" x14ac:dyDescent="0.2">
      <c r="A24" s="49" t="s">
        <v>565</v>
      </c>
      <c r="B24" s="43" t="str">
        <f t="shared" si="48"/>
        <v>GIARPS</v>
      </c>
      <c r="C24" s="43">
        <f>VLOOKUP(A24,'APPENDIX A'!$A$2:'APPENDIX A'!$E$524,3,0)</f>
        <v>200</v>
      </c>
      <c r="D24" s="43">
        <f>VLOOKUP(A24,'APPENDIX A'!$A$2:'APPENDIX A'!$E$524,2,0)</f>
        <v>2</v>
      </c>
      <c r="E24" s="43">
        <f t="shared" si="49"/>
        <v>761</v>
      </c>
      <c r="F24" s="43">
        <f t="shared" si="50"/>
        <v>0.21138888888888888</v>
      </c>
      <c r="G24" s="43">
        <f>VLOOKUP(A24,'APPENDIX A'!$A$2:'APPENDIX A'!$E$524,5,0)</f>
        <v>300</v>
      </c>
      <c r="H24" s="43">
        <f>VLOOKUP(A24,'APPENDIX A'!$A$2:'APPENDIX A'!$E$524,4,0)</f>
        <v>1</v>
      </c>
      <c r="I24" s="43">
        <f t="shared" si="51"/>
        <v>780</v>
      </c>
      <c r="J24" s="43">
        <f t="shared" si="52"/>
        <v>0.21666666666666667</v>
      </c>
      <c r="K24" s="44">
        <f t="shared" si="53"/>
        <v>0.17916666666666667</v>
      </c>
      <c r="L24" s="44">
        <f t="shared" si="54"/>
        <v>0.18819444444444444</v>
      </c>
      <c r="M24" s="45" t="str">
        <f>VLOOKUP(A24,'APPENDIX C'!$A$2:'APPENDIX C'!$B$486,2,0)</f>
        <v xml:space="preserve"> </v>
      </c>
      <c r="N24" s="46">
        <f t="shared" si="55"/>
        <v>0</v>
      </c>
      <c r="O24" s="46">
        <f t="shared" si="56"/>
        <v>0</v>
      </c>
      <c r="P24" s="46">
        <f t="shared" si="57"/>
        <v>0</v>
      </c>
      <c r="Q24" s="46">
        <f t="shared" si="58"/>
        <v>0.21666666666666667</v>
      </c>
      <c r="R24" s="46">
        <f t="shared" si="59"/>
        <v>0</v>
      </c>
      <c r="S24" s="46">
        <f t="shared" si="60"/>
        <v>0</v>
      </c>
      <c r="T24" s="46">
        <f t="shared" si="61"/>
        <v>4.5166666666666666</v>
      </c>
      <c r="U24" s="43">
        <f t="shared" si="62"/>
        <v>4</v>
      </c>
      <c r="V24" s="43">
        <f t="shared" si="63"/>
        <v>31</v>
      </c>
    </row>
    <row r="25" spans="1:22" x14ac:dyDescent="0.2">
      <c r="A25" s="49" t="s">
        <v>650</v>
      </c>
      <c r="B25" s="43" t="str">
        <f t="shared" si="48"/>
        <v>HARPS-N</v>
      </c>
      <c r="C25" s="43">
        <f>VLOOKUP(A25,'APPENDIX A'!$A$2:'APPENDIX A'!$E$524,3,0)</f>
        <v>1200</v>
      </c>
      <c r="D25" s="43">
        <f>VLOOKUP(A25,'APPENDIX A'!$A$2:'APPENDIX A'!$E$524,2,0)</f>
        <v>1</v>
      </c>
      <c r="E25" s="43">
        <f t="shared" si="49"/>
        <v>1524</v>
      </c>
      <c r="F25" s="43">
        <f t="shared" si="50"/>
        <v>0.42333333333333334</v>
      </c>
      <c r="G25" s="43">
        <f>VLOOKUP(A25,'APPENDIX A'!$A$2:'APPENDIX A'!$E$524,5,0)</f>
        <v>0</v>
      </c>
      <c r="H25" s="43">
        <f>VLOOKUP(A25,'APPENDIX A'!$A$2:'APPENDIX A'!$E$524,4,0)</f>
        <v>0</v>
      </c>
      <c r="I25" s="43">
        <f t="shared" si="51"/>
        <v>0</v>
      </c>
      <c r="J25" s="43">
        <f t="shared" si="52"/>
        <v>0</v>
      </c>
      <c r="K25" s="44">
        <f t="shared" si="53"/>
        <v>0.18819444444444444</v>
      </c>
      <c r="L25" s="44">
        <f t="shared" si="54"/>
        <v>0.20555555555555557</v>
      </c>
      <c r="M25" s="45" t="str">
        <f>VLOOKUP(A25,'APPENDIX C'!$A$2:'APPENDIX C'!$B$486,2,0)</f>
        <v xml:space="preserve"> </v>
      </c>
      <c r="N25" s="46">
        <f t="shared" si="55"/>
        <v>0.42333333333333334</v>
      </c>
      <c r="O25" s="46">
        <f t="shared" si="56"/>
        <v>0</v>
      </c>
      <c r="P25" s="46">
        <f t="shared" si="57"/>
        <v>0</v>
      </c>
      <c r="Q25" s="46">
        <f t="shared" si="58"/>
        <v>0</v>
      </c>
      <c r="R25" s="46">
        <f t="shared" si="59"/>
        <v>0</v>
      </c>
      <c r="S25" s="46">
        <f t="shared" si="60"/>
        <v>0</v>
      </c>
      <c r="T25" s="46">
        <f t="shared" si="61"/>
        <v>4.9399999999999995</v>
      </c>
      <c r="U25" s="43">
        <f t="shared" si="62"/>
        <v>4</v>
      </c>
      <c r="V25" s="43">
        <f t="shared" si="63"/>
        <v>56</v>
      </c>
    </row>
    <row r="26" spans="1:22" x14ac:dyDescent="0.2">
      <c r="A26" s="49" t="s">
        <v>630</v>
      </c>
      <c r="B26" s="43" t="str">
        <f t="shared" si="48"/>
        <v>GIARPS</v>
      </c>
      <c r="C26" s="43">
        <f>VLOOKUP(A26,'APPENDIX A'!$A$2:'APPENDIX A'!$E$524,3,0)</f>
        <v>2640</v>
      </c>
      <c r="D26" s="43">
        <f>VLOOKUP(A26,'APPENDIX A'!$A$2:'APPENDIX A'!$E$524,2,0)</f>
        <v>1</v>
      </c>
      <c r="E26" s="43">
        <f t="shared" si="49"/>
        <v>2964</v>
      </c>
      <c r="F26" s="43">
        <f t="shared" si="50"/>
        <v>0.82333333333333336</v>
      </c>
      <c r="G26" s="43">
        <f>VLOOKUP(A26,'APPENDIX A'!$A$2:'APPENDIX A'!$E$524,5,0)</f>
        <v>300</v>
      </c>
      <c r="H26" s="43">
        <f>VLOOKUP(A26,'APPENDIX A'!$A$2:'APPENDIX A'!$E$524,4,0)</f>
        <v>3</v>
      </c>
      <c r="I26" s="43">
        <f t="shared" si="51"/>
        <v>2340</v>
      </c>
      <c r="J26" s="43">
        <f t="shared" si="52"/>
        <v>0.65</v>
      </c>
      <c r="K26" s="44">
        <f t="shared" si="53"/>
        <v>0.20555555555555557</v>
      </c>
      <c r="L26" s="44">
        <f t="shared" si="54"/>
        <v>0.23958333333333334</v>
      </c>
      <c r="M26" s="45" t="str">
        <f>VLOOKUP(A26,'APPENDIX C'!$A$2:'APPENDIX C'!$B$486,2,0)</f>
        <v>NOTE_50</v>
      </c>
      <c r="N26" s="46">
        <f t="shared" si="55"/>
        <v>0</v>
      </c>
      <c r="O26" s="46">
        <f t="shared" si="56"/>
        <v>0</v>
      </c>
      <c r="P26" s="46">
        <f t="shared" si="57"/>
        <v>0</v>
      </c>
      <c r="Q26" s="46">
        <f t="shared" si="58"/>
        <v>0.82333333333333336</v>
      </c>
      <c r="R26" s="46">
        <f t="shared" si="59"/>
        <v>0</v>
      </c>
      <c r="S26" s="46">
        <f t="shared" si="60"/>
        <v>0</v>
      </c>
      <c r="T26" s="46">
        <f t="shared" si="61"/>
        <v>5.7566666666666668</v>
      </c>
      <c r="U26" s="43">
        <f t="shared" si="62"/>
        <v>5</v>
      </c>
      <c r="V26" s="43">
        <f t="shared" si="63"/>
        <v>45</v>
      </c>
    </row>
    <row r="27" spans="1:22" x14ac:dyDescent="0.2">
      <c r="A27" s="50" t="s">
        <v>547</v>
      </c>
      <c r="B27" s="43" t="str">
        <f t="shared" si="48"/>
        <v>HARPS-N</v>
      </c>
      <c r="C27" s="43">
        <f>VLOOKUP(A27,'APPENDIX A'!$A$2:'APPENDIX A'!$E$524,3,0)</f>
        <v>900</v>
      </c>
      <c r="D27" s="43">
        <f>VLOOKUP(A27,'APPENDIX A'!$A$2:'APPENDIX A'!$E$524,2,0)</f>
        <v>1</v>
      </c>
      <c r="E27" s="43">
        <f t="shared" si="49"/>
        <v>1224</v>
      </c>
      <c r="F27" s="43">
        <f t="shared" si="50"/>
        <v>0.34</v>
      </c>
      <c r="G27" s="43">
        <f>VLOOKUP(A27,'APPENDIX A'!$A$2:'APPENDIX A'!$E$524,5,0)</f>
        <v>0</v>
      </c>
      <c r="H27" s="43">
        <f>VLOOKUP(A27,'APPENDIX A'!$A$2:'APPENDIX A'!$E$524,4,0)</f>
        <v>0</v>
      </c>
      <c r="I27" s="43">
        <f t="shared" si="51"/>
        <v>0</v>
      </c>
      <c r="J27" s="43">
        <f t="shared" si="52"/>
        <v>0</v>
      </c>
      <c r="K27" s="44">
        <f t="shared" si="53"/>
        <v>0.23958333333333334</v>
      </c>
      <c r="L27" s="44">
        <f t="shared" si="54"/>
        <v>0.25347222222222221</v>
      </c>
      <c r="M27" s="45" t="str">
        <f>VLOOKUP(A27,'APPENDIX C'!$A$2:'APPENDIX C'!$B$486,2,0)</f>
        <v/>
      </c>
      <c r="N27" s="46">
        <f t="shared" si="55"/>
        <v>0</v>
      </c>
      <c r="O27" s="46">
        <f t="shared" si="56"/>
        <v>0</v>
      </c>
      <c r="P27" s="46">
        <f t="shared" si="57"/>
        <v>0</v>
      </c>
      <c r="Q27" s="46">
        <f t="shared" si="58"/>
        <v>0</v>
      </c>
      <c r="R27" s="46">
        <f t="shared" si="59"/>
        <v>0</v>
      </c>
      <c r="S27" s="46">
        <f t="shared" si="60"/>
        <v>0.34</v>
      </c>
      <c r="T27" s="46">
        <f t="shared" si="61"/>
        <v>6.09</v>
      </c>
      <c r="U27" s="43">
        <f t="shared" si="62"/>
        <v>6</v>
      </c>
      <c r="V27" s="43">
        <f t="shared" si="63"/>
        <v>5</v>
      </c>
    </row>
    <row r="28" spans="1:22" x14ac:dyDescent="0.2">
      <c r="A28" s="50" t="s">
        <v>547</v>
      </c>
      <c r="B28" s="43" t="str">
        <f t="shared" si="48"/>
        <v>HARPS-N</v>
      </c>
      <c r="C28" s="43">
        <f>VLOOKUP(A28,'APPENDIX A'!$A$2:'APPENDIX A'!$E$524,3,0)</f>
        <v>900</v>
      </c>
      <c r="D28" s="43">
        <f>VLOOKUP(A28,'APPENDIX A'!$A$2:'APPENDIX A'!$E$524,2,0)</f>
        <v>1</v>
      </c>
      <c r="E28" s="43">
        <f t="shared" si="49"/>
        <v>1224</v>
      </c>
      <c r="F28" s="43">
        <f t="shared" si="50"/>
        <v>0.34</v>
      </c>
      <c r="G28" s="43">
        <f>VLOOKUP(A28,'APPENDIX A'!$A$2:'APPENDIX A'!$E$524,5,0)</f>
        <v>0</v>
      </c>
      <c r="H28" s="43">
        <f>VLOOKUP(A28,'APPENDIX A'!$A$2:'APPENDIX A'!$E$524,4,0)</f>
        <v>0</v>
      </c>
      <c r="I28" s="43">
        <f t="shared" si="51"/>
        <v>0</v>
      </c>
      <c r="J28" s="43">
        <f t="shared" si="52"/>
        <v>0</v>
      </c>
      <c r="K28" s="44">
        <f t="shared" si="53"/>
        <v>0.25347222222222221</v>
      </c>
      <c r="L28" s="44">
        <f t="shared" si="54"/>
        <v>0.2673611111111111</v>
      </c>
      <c r="M28" s="45" t="str">
        <f>VLOOKUP(A28,'APPENDIX C'!$A$2:'APPENDIX C'!$B$486,2,0)</f>
        <v/>
      </c>
      <c r="N28" s="46">
        <f t="shared" si="55"/>
        <v>0</v>
      </c>
      <c r="O28" s="46">
        <f t="shared" si="56"/>
        <v>0</v>
      </c>
      <c r="P28" s="46">
        <f t="shared" si="57"/>
        <v>0</v>
      </c>
      <c r="Q28" s="46">
        <f t="shared" si="58"/>
        <v>0</v>
      </c>
      <c r="R28" s="46">
        <f t="shared" si="59"/>
        <v>0</v>
      </c>
      <c r="S28" s="46">
        <f t="shared" si="60"/>
        <v>0.34</v>
      </c>
      <c r="T28" s="46">
        <f t="shared" si="61"/>
        <v>6.4233333333333329</v>
      </c>
      <c r="U28" s="43">
        <f t="shared" si="62"/>
        <v>6</v>
      </c>
      <c r="V28" s="43">
        <f t="shared" si="63"/>
        <v>25</v>
      </c>
    </row>
    <row r="29" spans="1:22" x14ac:dyDescent="0.2">
      <c r="A29" s="50" t="s">
        <v>547</v>
      </c>
      <c r="B29" s="43" t="str">
        <f t="shared" si="48"/>
        <v>HARPS-N</v>
      </c>
      <c r="C29" s="43">
        <f>VLOOKUP(A29,'APPENDIX A'!$A$2:'APPENDIX A'!$E$524,3,0)</f>
        <v>900</v>
      </c>
      <c r="D29" s="43">
        <f>VLOOKUP(A29,'APPENDIX A'!$A$2:'APPENDIX A'!$E$524,2,0)</f>
        <v>1</v>
      </c>
      <c r="E29" s="43">
        <f t="shared" si="49"/>
        <v>1224</v>
      </c>
      <c r="F29" s="43">
        <f t="shared" si="50"/>
        <v>0.34</v>
      </c>
      <c r="G29" s="43">
        <f>VLOOKUP(A29,'APPENDIX A'!$A$2:'APPENDIX A'!$E$524,5,0)</f>
        <v>0</v>
      </c>
      <c r="H29" s="43">
        <f>VLOOKUP(A29,'APPENDIX A'!$A$2:'APPENDIX A'!$E$524,4,0)</f>
        <v>0</v>
      </c>
      <c r="I29" s="43">
        <f t="shared" si="51"/>
        <v>0</v>
      </c>
      <c r="J29" s="43">
        <f t="shared" si="52"/>
        <v>0</v>
      </c>
      <c r="K29" s="44">
        <f t="shared" si="53"/>
        <v>0.2673611111111111</v>
      </c>
      <c r="L29" s="44">
        <f t="shared" si="54"/>
        <v>0.28125</v>
      </c>
      <c r="M29" s="45" t="str">
        <f>VLOOKUP(A29,'APPENDIX C'!$A$2:'APPENDIX C'!$B$486,2,0)</f>
        <v/>
      </c>
      <c r="N29" s="46">
        <f t="shared" si="55"/>
        <v>0</v>
      </c>
      <c r="O29" s="46">
        <f t="shared" si="56"/>
        <v>0</v>
      </c>
      <c r="P29" s="46">
        <f t="shared" si="57"/>
        <v>0</v>
      </c>
      <c r="Q29" s="46">
        <f t="shared" si="58"/>
        <v>0</v>
      </c>
      <c r="R29" s="46">
        <f t="shared" si="59"/>
        <v>0</v>
      </c>
      <c r="S29" s="46">
        <f t="shared" si="60"/>
        <v>0.34</v>
      </c>
      <c r="T29" s="46">
        <f t="shared" si="61"/>
        <v>6.7566666666666668</v>
      </c>
      <c r="U29" s="43">
        <f t="shared" si="62"/>
        <v>6</v>
      </c>
      <c r="V29" s="43">
        <f t="shared" si="63"/>
        <v>45</v>
      </c>
    </row>
    <row r="30" spans="1:22" x14ac:dyDescent="0.2">
      <c r="A30" s="43"/>
      <c r="B30" s="43"/>
      <c r="C30" s="43"/>
      <c r="D30" s="43"/>
      <c r="E30" s="43"/>
      <c r="F30" s="43"/>
      <c r="G30" s="43"/>
      <c r="H30" s="43"/>
      <c r="I30" s="43"/>
      <c r="J30" s="43"/>
    </row>
    <row r="31" spans="1:22" x14ac:dyDescent="0.2">
      <c r="A31" s="43"/>
      <c r="B31" s="43"/>
      <c r="C31" s="43"/>
      <c r="D31" s="43"/>
      <c r="E31" s="43"/>
      <c r="F31" s="43"/>
      <c r="G31" s="43"/>
      <c r="H31" s="43"/>
      <c r="I31" s="43"/>
      <c r="J31" s="43"/>
      <c r="M31" s="37" t="s">
        <v>113</v>
      </c>
      <c r="N31" s="46">
        <f t="shared" ref="N31:S31" si="64">SUM(N2:N29)</f>
        <v>0.84666666666666668</v>
      </c>
      <c r="O31" s="46">
        <f t="shared" si="64"/>
        <v>0</v>
      </c>
      <c r="P31" s="46">
        <f t="shared" si="64"/>
        <v>0</v>
      </c>
      <c r="Q31" s="46">
        <f t="shared" si="64"/>
        <v>3.2038888888888888</v>
      </c>
      <c r="R31" s="46">
        <f t="shared" si="64"/>
        <v>0</v>
      </c>
      <c r="S31" s="46">
        <f t="shared" si="64"/>
        <v>6.799999999999998</v>
      </c>
    </row>
    <row r="32" spans="1:22" x14ac:dyDescent="0.2">
      <c r="A32" s="43"/>
      <c r="B32" s="43"/>
      <c r="C32" s="43"/>
      <c r="D32" s="43"/>
      <c r="E32" s="43"/>
      <c r="F32" s="43"/>
      <c r="G32" s="43"/>
      <c r="H32" s="43"/>
      <c r="I32" s="43"/>
      <c r="J32" s="43"/>
    </row>
    <row r="33" spans="1:10" x14ac:dyDescent="0.2">
      <c r="A33" s="43"/>
      <c r="B33" s="43"/>
      <c r="C33" s="43"/>
      <c r="D33" s="43"/>
      <c r="E33" s="43"/>
      <c r="F33" s="43"/>
      <c r="G33" s="43"/>
      <c r="H33" s="43"/>
      <c r="I33" s="43"/>
      <c r="J33" s="43"/>
    </row>
    <row r="34" spans="1:10" x14ac:dyDescent="0.2">
      <c r="A34" s="43"/>
      <c r="B34" s="43"/>
      <c r="C34" s="43"/>
      <c r="D34" s="43"/>
      <c r="E34" s="43"/>
      <c r="F34" s="43"/>
      <c r="G34" s="43"/>
      <c r="H34" s="43"/>
      <c r="I34" s="43"/>
      <c r="J34" s="43"/>
    </row>
    <row r="35" spans="1:10" x14ac:dyDescent="0.2">
      <c r="A35" s="43"/>
      <c r="B35" s="43"/>
      <c r="C35" s="43"/>
      <c r="D35" s="43"/>
      <c r="E35" s="43"/>
      <c r="F35" s="43"/>
      <c r="G35" s="43"/>
      <c r="H35" s="43"/>
      <c r="I35" s="43"/>
      <c r="J35" s="43"/>
    </row>
    <row r="36" spans="1:10" x14ac:dyDescent="0.2">
      <c r="A36" s="43"/>
      <c r="B36" s="43"/>
      <c r="C36" s="43"/>
      <c r="D36" s="43"/>
      <c r="E36" s="43"/>
      <c r="F36" s="43"/>
      <c r="G36" s="43"/>
      <c r="H36" s="43"/>
      <c r="I36" s="43"/>
      <c r="J36" s="43"/>
    </row>
    <row r="37" spans="1:10" x14ac:dyDescent="0.2">
      <c r="A37" s="43"/>
      <c r="B37" s="43"/>
      <c r="C37" s="43"/>
      <c r="D37" s="43"/>
      <c r="E37" s="43"/>
      <c r="F37" s="43"/>
      <c r="G37" s="43"/>
      <c r="H37" s="43"/>
      <c r="I37" s="43"/>
      <c r="J37" s="43"/>
    </row>
    <row r="38" spans="1:10" x14ac:dyDescent="0.2">
      <c r="A38" s="43"/>
      <c r="B38" s="43"/>
      <c r="C38" s="43"/>
      <c r="D38" s="43"/>
      <c r="E38" s="43"/>
      <c r="F38" s="43"/>
      <c r="G38" s="43"/>
      <c r="H38" s="43"/>
      <c r="I38" s="43"/>
      <c r="J38" s="43"/>
    </row>
    <row r="39" spans="1:10" x14ac:dyDescent="0.2">
      <c r="A39" s="43"/>
      <c r="B39" s="43"/>
      <c r="C39" s="43"/>
      <c r="D39" s="43"/>
      <c r="E39" s="43"/>
      <c r="F39" s="43"/>
      <c r="G39" s="43"/>
      <c r="H39" s="43"/>
      <c r="I39" s="43"/>
      <c r="J39" s="43"/>
    </row>
    <row r="40" spans="1:10" x14ac:dyDescent="0.2">
      <c r="A40" s="43"/>
      <c r="B40" s="43"/>
      <c r="C40" s="43"/>
      <c r="D40" s="43"/>
      <c r="E40" s="43"/>
      <c r="F40" s="43"/>
      <c r="G40" s="43"/>
      <c r="H40" s="43"/>
      <c r="I40" s="43"/>
      <c r="J40" s="43"/>
    </row>
    <row r="41" spans="1:10" x14ac:dyDescent="0.2">
      <c r="A41" s="43"/>
      <c r="B41" s="43"/>
      <c r="C41" s="43"/>
      <c r="D41" s="43"/>
      <c r="E41" s="43"/>
      <c r="F41" s="43"/>
      <c r="G41" s="43"/>
      <c r="H41" s="43"/>
      <c r="I41" s="43"/>
      <c r="J41" s="43"/>
    </row>
    <row r="42" spans="1:10" x14ac:dyDescent="0.2">
      <c r="A42" s="43"/>
      <c r="B42" s="43"/>
      <c r="C42" s="43"/>
      <c r="D42" s="43"/>
      <c r="E42" s="43"/>
      <c r="F42" s="43"/>
      <c r="G42" s="43"/>
      <c r="H42" s="43"/>
      <c r="I42" s="43"/>
      <c r="J42" s="43"/>
    </row>
    <row r="43" spans="1:10" x14ac:dyDescent="0.2">
      <c r="A43" s="43"/>
      <c r="B43" s="43"/>
      <c r="C43" s="43"/>
      <c r="D43" s="43"/>
      <c r="E43" s="43"/>
      <c r="F43" s="43"/>
      <c r="G43" s="43"/>
      <c r="H43" s="43"/>
      <c r="I43" s="43"/>
      <c r="J43" s="43"/>
    </row>
    <row r="44" spans="1:10" x14ac:dyDescent="0.2">
      <c r="A44" s="43"/>
      <c r="B44" s="43"/>
      <c r="C44" s="43"/>
      <c r="D44" s="43"/>
      <c r="E44" s="43"/>
      <c r="F44" s="43"/>
      <c r="G44" s="43"/>
      <c r="H44" s="43"/>
      <c r="I44" s="43"/>
      <c r="J44" s="43"/>
    </row>
    <row r="45" spans="1:10" x14ac:dyDescent="0.2">
      <c r="A45" s="43"/>
      <c r="B45" s="43"/>
      <c r="C45" s="43"/>
      <c r="D45" s="43"/>
      <c r="E45" s="43"/>
      <c r="F45" s="43"/>
      <c r="G45" s="43"/>
      <c r="H45" s="43"/>
      <c r="I45" s="43"/>
      <c r="J45" s="43"/>
    </row>
    <row r="46" spans="1:10" x14ac:dyDescent="0.2">
      <c r="A46" s="43"/>
      <c r="B46" s="43"/>
      <c r="C46" s="43"/>
      <c r="D46" s="43"/>
      <c r="E46" s="43"/>
      <c r="F46" s="43"/>
      <c r="G46" s="43"/>
      <c r="H46" s="43"/>
      <c r="I46" s="43"/>
      <c r="J46" s="43"/>
    </row>
    <row r="47" spans="1:10" x14ac:dyDescent="0.2">
      <c r="A47" s="43"/>
      <c r="B47" s="43"/>
      <c r="C47" s="43"/>
      <c r="D47" s="43"/>
      <c r="E47" s="43"/>
      <c r="F47" s="43"/>
      <c r="G47" s="43"/>
      <c r="H47" s="43"/>
      <c r="I47" s="43"/>
      <c r="J47" s="43"/>
    </row>
    <row r="48" spans="1:10" x14ac:dyDescent="0.2">
      <c r="A48" s="43"/>
      <c r="B48" s="43"/>
      <c r="C48" s="43"/>
      <c r="D48" s="43"/>
      <c r="E48" s="43"/>
      <c r="F48" s="43"/>
      <c r="G48" s="43"/>
      <c r="H48" s="43"/>
      <c r="I48" s="43"/>
      <c r="J48" s="43"/>
    </row>
    <row r="49" spans="1:10" x14ac:dyDescent="0.2">
      <c r="A49" s="43"/>
      <c r="B49" s="43"/>
      <c r="C49" s="43"/>
      <c r="D49" s="43"/>
      <c r="E49" s="43"/>
      <c r="F49" s="43"/>
      <c r="G49" s="43"/>
      <c r="H49" s="43"/>
      <c r="I49" s="43"/>
      <c r="J49" s="43"/>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COVER</vt:lpstr>
      <vt:lpstr>CONTENTS</vt:lpstr>
      <vt:lpstr>Summary MARCH 2019</vt:lpstr>
      <vt:lpstr>TIME SUMMARY</vt:lpstr>
      <vt:lpstr>TRANSITS</vt:lpstr>
      <vt:lpstr>2019-MARCH-01</vt:lpstr>
      <vt:lpstr>2019-MARCH-02</vt:lpstr>
      <vt:lpstr>2019-MARCH-03</vt:lpstr>
      <vt:lpstr>2019-MARCH-04</vt:lpstr>
      <vt:lpstr>2019-MARCH-05</vt:lpstr>
      <vt:lpstr>2019-MARCH-16</vt:lpstr>
      <vt:lpstr>2019-MARCH-17</vt:lpstr>
      <vt:lpstr>2019-MARCH-18</vt:lpstr>
      <vt:lpstr>2019-MARCH-19</vt:lpstr>
      <vt:lpstr>2019-MARCH-20</vt:lpstr>
      <vt:lpstr>2019-MARCH-21</vt:lpstr>
      <vt:lpstr>2019-MARCH-22</vt:lpstr>
      <vt:lpstr>2019-MARCH-23</vt:lpstr>
      <vt:lpstr>2019-MARCH-24</vt:lpstr>
      <vt:lpstr>2019-MARCH-25</vt:lpstr>
      <vt:lpstr>APPENDIX A</vt:lpstr>
      <vt:lpstr>NOTES</vt:lpstr>
      <vt:lpstr>APPENDIX C</vt:lpstr>
      <vt:lpstr>APPENDIX D</vt:lpstr>
      <vt:lpstr>'APPENDIX C'!_20120724_KnownPlanetsAT026_1</vt:lpstr>
      <vt:lpstr>'APPENDIX C'!_20120724_KnownPlanetsAT026_2</vt:lpstr>
      <vt:lpstr>'APPENDIX C'!ADON_MP</vt:lpstr>
      <vt:lpstr>'APPENDIX C'!ADON_MP_1</vt:lpstr>
      <vt:lpstr>'APPENDIX D'!KP_TRANSITS</vt:lpstr>
      <vt:lpstr>'APPENDIX C'!M44_newobjects_1</vt:lpstr>
      <vt:lpstr>'APPENDIX C'!M44_newobjects_2</vt:lpstr>
      <vt:lpstr>'TIME SUMMARY'!Print_Area</vt:lpstr>
      <vt:lpstr>'Summary MARCH 2019'!Print_Titles</vt:lpstr>
      <vt:lpstr>'TIME SUMMARY'!Print_Titles</vt:lpstr>
    </vt:vector>
  </TitlesOfParts>
  <Company>INAF Osservatorio Astronomico Padova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Claudi</dc:creator>
  <cp:lastModifiedBy>Microsoft Office User</cp:lastModifiedBy>
  <cp:lastPrinted>2017-12-31T15:09:58Z</cp:lastPrinted>
  <dcterms:created xsi:type="dcterms:W3CDTF">2012-07-18T14:25:59Z</dcterms:created>
  <dcterms:modified xsi:type="dcterms:W3CDTF">2019-03-19T17:10:24Z</dcterms:modified>
</cp:coreProperties>
</file>