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checkCompatibility="1" autoCompressPictures="0"/>
  <bookViews>
    <workbookView xWindow="580" yWindow="0" windowWidth="25600" windowHeight="16060" tabRatio="725" firstSheet="5" activeTab="10"/>
  </bookViews>
  <sheets>
    <sheet name="COVER" sheetId="21" r:id="rId1"/>
    <sheet name="CONTENTS" sheetId="24" r:id="rId2"/>
    <sheet name="Summary DECEMBER 2013" sheetId="1" r:id="rId3"/>
    <sheet name="TIME SUMMARY" sheetId="10" r:id="rId4"/>
    <sheet name="2013-DECEMBER-26" sheetId="2" r:id="rId5"/>
    <sheet name="2013-DECEMBER-27" sheetId="3" r:id="rId6"/>
    <sheet name="2013-DECEMBER-28" sheetId="11" r:id="rId7"/>
    <sheet name="2013-DECEMBER-29" sheetId="12" r:id="rId8"/>
    <sheet name="2013-DECEMBER-30" sheetId="18" r:id="rId9"/>
    <sheet name="2013-DECEMBER-31" sheetId="22" r:id="rId10"/>
    <sheet name="APPENDIX A" sheetId="23" r:id="rId11"/>
    <sheet name="APPENDIX B" sheetId="20" r:id="rId12"/>
    <sheet name="APPENDIX C" sheetId="25" r:id="rId13"/>
  </sheets>
  <definedNames>
    <definedName name="KP_TRANSITS" localSheetId="12">'APPENDIX C'!$A$1:$D$28</definedName>
    <definedName name="_xlnm.Print_Titles" localSheetId="2">'Summary DECEMBER 2013'!$A:$A,'Summary DECEMBER 2013'!$1:$1</definedName>
  </definedNames>
  <calcPr calcId="140000"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L3" i="10" l="1"/>
  <c r="L4" i="10"/>
  <c r="L5" i="10"/>
  <c r="L6" i="10"/>
  <c r="L7" i="10"/>
  <c r="L2" i="10"/>
  <c r="D3" i="23"/>
  <c r="E3" i="23"/>
  <c r="F3" i="23"/>
  <c r="G3" i="23"/>
  <c r="H3" i="23"/>
  <c r="I3" i="23"/>
  <c r="K3" i="23"/>
  <c r="L3" i="23"/>
  <c r="D4" i="23"/>
  <c r="E4" i="23"/>
  <c r="F4" i="23"/>
  <c r="G4" i="23"/>
  <c r="H4" i="23"/>
  <c r="I4" i="23"/>
  <c r="K4" i="23"/>
  <c r="L4" i="23"/>
  <c r="D5" i="23"/>
  <c r="E5" i="23"/>
  <c r="F5" i="23"/>
  <c r="G5" i="23"/>
  <c r="H5" i="23"/>
  <c r="I5" i="23"/>
  <c r="K5" i="23"/>
  <c r="L5" i="23"/>
  <c r="D6" i="23"/>
  <c r="E6" i="23"/>
  <c r="F6" i="23"/>
  <c r="G6" i="23"/>
  <c r="H6" i="23"/>
  <c r="I6" i="23"/>
  <c r="K6" i="23"/>
  <c r="L6" i="23"/>
  <c r="D7" i="23"/>
  <c r="E7" i="23"/>
  <c r="F7" i="23"/>
  <c r="G7" i="23"/>
  <c r="H7" i="23"/>
  <c r="I7" i="23"/>
  <c r="K7" i="23"/>
  <c r="L7" i="23"/>
  <c r="D8" i="23"/>
  <c r="E8" i="23"/>
  <c r="F8" i="23"/>
  <c r="G8" i="23"/>
  <c r="H8" i="23"/>
  <c r="I8" i="23"/>
  <c r="K8" i="23"/>
  <c r="L8" i="23"/>
  <c r="D9" i="23"/>
  <c r="E9" i="23"/>
  <c r="F9" i="23"/>
  <c r="G9" i="23"/>
  <c r="H9" i="23"/>
  <c r="I9" i="23"/>
  <c r="K9" i="23"/>
  <c r="L9" i="23"/>
  <c r="D10" i="23"/>
  <c r="E10" i="23"/>
  <c r="F10" i="23"/>
  <c r="G10" i="23"/>
  <c r="H10" i="23"/>
  <c r="I10" i="23"/>
  <c r="K10" i="23"/>
  <c r="L10" i="23"/>
  <c r="D11" i="23"/>
  <c r="E11" i="23"/>
  <c r="F11" i="23"/>
  <c r="G11" i="23"/>
  <c r="H11" i="23"/>
  <c r="I11" i="23"/>
  <c r="K11" i="23"/>
  <c r="L11" i="23"/>
  <c r="E12" i="23"/>
  <c r="F12" i="23"/>
  <c r="G12" i="23"/>
  <c r="H12" i="23"/>
  <c r="I12" i="23"/>
  <c r="K12" i="23"/>
  <c r="L12" i="23"/>
  <c r="E13" i="23"/>
  <c r="F13" i="23"/>
  <c r="G13" i="23"/>
  <c r="H13" i="23"/>
  <c r="I13" i="23"/>
  <c r="K13" i="23"/>
  <c r="L13" i="23"/>
  <c r="D14" i="23"/>
  <c r="E14" i="23"/>
  <c r="F14" i="23"/>
  <c r="G14" i="23"/>
  <c r="H14" i="23"/>
  <c r="I14" i="23"/>
  <c r="K14" i="23"/>
  <c r="L14" i="23"/>
  <c r="D15" i="23"/>
  <c r="E15" i="23"/>
  <c r="F15" i="23"/>
  <c r="G15" i="23"/>
  <c r="H15" i="23"/>
  <c r="I15" i="23"/>
  <c r="K15" i="23"/>
  <c r="L15" i="23"/>
  <c r="D16" i="23"/>
  <c r="E16" i="23"/>
  <c r="F16" i="23"/>
  <c r="G16" i="23"/>
  <c r="H16" i="23"/>
  <c r="I16" i="23"/>
  <c r="K16" i="23"/>
  <c r="L16" i="23"/>
  <c r="D17" i="23"/>
  <c r="E17" i="23"/>
  <c r="F17" i="23"/>
  <c r="G17" i="23"/>
  <c r="H17" i="23"/>
  <c r="I17" i="23"/>
  <c r="K17" i="23"/>
  <c r="L17" i="23"/>
  <c r="D18" i="23"/>
  <c r="E18" i="23"/>
  <c r="F18" i="23"/>
  <c r="G18" i="23"/>
  <c r="H18" i="23"/>
  <c r="I18" i="23"/>
  <c r="K18" i="23"/>
  <c r="L18" i="23"/>
  <c r="D19" i="23"/>
  <c r="E19" i="23"/>
  <c r="F19" i="23"/>
  <c r="G19" i="23"/>
  <c r="H19" i="23"/>
  <c r="I19" i="23"/>
  <c r="K19" i="23"/>
  <c r="L19" i="23"/>
  <c r="D20" i="23"/>
  <c r="E20" i="23"/>
  <c r="F20" i="23"/>
  <c r="G20" i="23"/>
  <c r="H20" i="23"/>
  <c r="I20" i="23"/>
  <c r="K20" i="23"/>
  <c r="L20" i="23"/>
  <c r="D21" i="23"/>
  <c r="E21" i="23"/>
  <c r="F21" i="23"/>
  <c r="G21" i="23"/>
  <c r="H21" i="23"/>
  <c r="I21" i="23"/>
  <c r="K21" i="23"/>
  <c r="L21" i="23"/>
  <c r="D22" i="23"/>
  <c r="E22" i="23"/>
  <c r="F22" i="23"/>
  <c r="G22" i="23"/>
  <c r="H22" i="23"/>
  <c r="I22" i="23"/>
  <c r="K22" i="23"/>
  <c r="L22" i="23"/>
  <c r="D23" i="23"/>
  <c r="E23" i="23"/>
  <c r="F23" i="23"/>
  <c r="G23" i="23"/>
  <c r="H23" i="23"/>
  <c r="I23" i="23"/>
  <c r="K23" i="23"/>
  <c r="L23" i="23"/>
  <c r="D24" i="23"/>
  <c r="E24" i="23"/>
  <c r="F24" i="23"/>
  <c r="G24" i="23"/>
  <c r="H24" i="23"/>
  <c r="I24" i="23"/>
  <c r="K24" i="23"/>
  <c r="L24" i="23"/>
  <c r="D25" i="23"/>
  <c r="E25" i="23"/>
  <c r="F25" i="23"/>
  <c r="G25" i="23"/>
  <c r="H25" i="23"/>
  <c r="I25" i="23"/>
  <c r="K25" i="23"/>
  <c r="L25" i="23"/>
  <c r="D27" i="23"/>
  <c r="E27" i="23"/>
  <c r="F27" i="23"/>
  <c r="G27" i="23"/>
  <c r="H27" i="23"/>
  <c r="I27" i="23"/>
  <c r="K27" i="23"/>
  <c r="L27" i="23"/>
  <c r="D28" i="23"/>
  <c r="E28" i="23"/>
  <c r="F28" i="23"/>
  <c r="G28" i="23"/>
  <c r="H28" i="23"/>
  <c r="I28" i="23"/>
  <c r="K28" i="23"/>
  <c r="L28" i="23"/>
  <c r="D29" i="23"/>
  <c r="E29" i="23"/>
  <c r="F29" i="23"/>
  <c r="G29" i="23"/>
  <c r="H29" i="23"/>
  <c r="I29" i="23"/>
  <c r="K29" i="23"/>
  <c r="L29" i="23"/>
  <c r="D30" i="23"/>
  <c r="E30" i="23"/>
  <c r="F30" i="23"/>
  <c r="G30" i="23"/>
  <c r="H30" i="23"/>
  <c r="I30" i="23"/>
  <c r="K30" i="23"/>
  <c r="L30" i="23"/>
  <c r="D31" i="23"/>
  <c r="E31" i="23"/>
  <c r="F31" i="23"/>
  <c r="G31" i="23"/>
  <c r="H31" i="23"/>
  <c r="I31" i="23"/>
  <c r="K31" i="23"/>
  <c r="L31" i="23"/>
  <c r="D32" i="23"/>
  <c r="E32" i="23"/>
  <c r="F32" i="23"/>
  <c r="G32" i="23"/>
  <c r="H32" i="23"/>
  <c r="I32" i="23"/>
  <c r="K32" i="23"/>
  <c r="L32" i="23"/>
  <c r="F33" i="23"/>
  <c r="G33" i="23"/>
  <c r="H33" i="23"/>
  <c r="I33" i="23"/>
  <c r="K33" i="23"/>
  <c r="L33" i="23"/>
  <c r="D34" i="23"/>
  <c r="E34" i="23"/>
  <c r="F34" i="23"/>
  <c r="G34" i="23"/>
  <c r="H34" i="23"/>
  <c r="I34" i="23"/>
  <c r="K34" i="23"/>
  <c r="L34" i="23"/>
  <c r="D35" i="23"/>
  <c r="E35" i="23"/>
  <c r="F35" i="23"/>
  <c r="G35" i="23"/>
  <c r="H35" i="23"/>
  <c r="I35" i="23"/>
  <c r="K35" i="23"/>
  <c r="L35" i="23"/>
  <c r="D36" i="23"/>
  <c r="E36" i="23"/>
  <c r="F36" i="23"/>
  <c r="G36" i="23"/>
  <c r="H36" i="23"/>
  <c r="I36" i="23"/>
  <c r="K36" i="23"/>
  <c r="L36" i="23"/>
  <c r="D37" i="23"/>
  <c r="E37" i="23"/>
  <c r="F37" i="23"/>
  <c r="G37" i="23"/>
  <c r="H37" i="23"/>
  <c r="I37" i="23"/>
  <c r="K37" i="23"/>
  <c r="L37" i="23"/>
  <c r="D38" i="23"/>
  <c r="E38" i="23"/>
  <c r="F38" i="23"/>
  <c r="G38" i="23"/>
  <c r="H38" i="23"/>
  <c r="I38" i="23"/>
  <c r="K38" i="23"/>
  <c r="L38" i="23"/>
  <c r="D39" i="23"/>
  <c r="E39" i="23"/>
  <c r="F39" i="23"/>
  <c r="G39" i="23"/>
  <c r="H39" i="23"/>
  <c r="I39" i="23"/>
  <c r="K39" i="23"/>
  <c r="L39" i="23"/>
  <c r="D40" i="23"/>
  <c r="E40" i="23"/>
  <c r="F40" i="23"/>
  <c r="G40" i="23"/>
  <c r="H40" i="23"/>
  <c r="I40" i="23"/>
  <c r="K40" i="23"/>
  <c r="L40" i="23"/>
  <c r="D41" i="23"/>
  <c r="E41" i="23"/>
  <c r="F41" i="23"/>
  <c r="G41" i="23"/>
  <c r="H41" i="23"/>
  <c r="I41" i="23"/>
  <c r="K41" i="23"/>
  <c r="L41" i="23"/>
  <c r="D42" i="23"/>
  <c r="E42" i="23"/>
  <c r="F42" i="23"/>
  <c r="G42" i="23"/>
  <c r="H42" i="23"/>
  <c r="I42" i="23"/>
  <c r="K42" i="23"/>
  <c r="L42" i="23"/>
  <c r="D43" i="23"/>
  <c r="E43" i="23"/>
  <c r="F43" i="23"/>
  <c r="G43" i="23"/>
  <c r="H43" i="23"/>
  <c r="I43" i="23"/>
  <c r="K43" i="23"/>
  <c r="L43" i="23"/>
  <c r="D44" i="23"/>
  <c r="E44" i="23"/>
  <c r="F44" i="23"/>
  <c r="G44" i="23"/>
  <c r="H44" i="23"/>
  <c r="I44" i="23"/>
  <c r="K44" i="23"/>
  <c r="L44" i="23"/>
  <c r="E45" i="23"/>
  <c r="F45" i="23"/>
  <c r="G45" i="23"/>
  <c r="H45" i="23"/>
  <c r="I45" i="23"/>
  <c r="K45" i="23"/>
  <c r="L45" i="23"/>
  <c r="D46" i="23"/>
  <c r="E46" i="23"/>
  <c r="F46" i="23"/>
  <c r="G46" i="23"/>
  <c r="H46" i="23"/>
  <c r="I46" i="23"/>
  <c r="K46" i="23"/>
  <c r="L46" i="23"/>
  <c r="D47" i="23"/>
  <c r="E47" i="23"/>
  <c r="F47" i="23"/>
  <c r="G47" i="23"/>
  <c r="H47" i="23"/>
  <c r="I47" i="23"/>
  <c r="K47" i="23"/>
  <c r="L47" i="23"/>
  <c r="D48" i="23"/>
  <c r="E48" i="23"/>
  <c r="F48" i="23"/>
  <c r="G48" i="23"/>
  <c r="H48" i="23"/>
  <c r="I48" i="23"/>
  <c r="K48" i="23"/>
  <c r="L48" i="23"/>
  <c r="F49" i="23"/>
  <c r="G49" i="23"/>
  <c r="H49" i="23"/>
  <c r="I49" i="23"/>
  <c r="K49" i="23"/>
  <c r="L49" i="23"/>
  <c r="D50" i="23"/>
  <c r="E50" i="23"/>
  <c r="F50" i="23"/>
  <c r="G50" i="23"/>
  <c r="H50" i="23"/>
  <c r="I50" i="23"/>
  <c r="K50" i="23"/>
  <c r="L50" i="23"/>
  <c r="D51" i="23"/>
  <c r="E51" i="23"/>
  <c r="F51" i="23"/>
  <c r="G51" i="23"/>
  <c r="H51" i="23"/>
  <c r="I51" i="23"/>
  <c r="K51" i="23"/>
  <c r="L51" i="23"/>
  <c r="D52" i="23"/>
  <c r="E52" i="23"/>
  <c r="F52" i="23"/>
  <c r="G52" i="23"/>
  <c r="H52" i="23"/>
  <c r="I52" i="23"/>
  <c r="K52" i="23"/>
  <c r="L52" i="23"/>
  <c r="D53" i="23"/>
  <c r="E53" i="23"/>
  <c r="F53" i="23"/>
  <c r="G53" i="23"/>
  <c r="H53" i="23"/>
  <c r="I53" i="23"/>
  <c r="K53" i="23"/>
  <c r="L53" i="23"/>
  <c r="D54" i="23"/>
  <c r="E54" i="23"/>
  <c r="F54" i="23"/>
  <c r="G54" i="23"/>
  <c r="H54" i="23"/>
  <c r="I54" i="23"/>
  <c r="K54" i="23"/>
  <c r="L54" i="23"/>
  <c r="D55" i="23"/>
  <c r="E55" i="23"/>
  <c r="F55" i="23"/>
  <c r="G55" i="23"/>
  <c r="H55" i="23"/>
  <c r="I55" i="23"/>
  <c r="K55" i="23"/>
  <c r="L55" i="23"/>
  <c r="D56" i="23"/>
  <c r="E56" i="23"/>
  <c r="F56" i="23"/>
  <c r="G56" i="23"/>
  <c r="H56" i="23"/>
  <c r="I56" i="23"/>
  <c r="K56" i="23"/>
  <c r="L56" i="23"/>
  <c r="D57" i="23"/>
  <c r="E57" i="23"/>
  <c r="F57" i="23"/>
  <c r="G57" i="23"/>
  <c r="H57" i="23"/>
  <c r="I57" i="23"/>
  <c r="K57" i="23"/>
  <c r="L57" i="23"/>
  <c r="D59" i="23"/>
  <c r="E59" i="23"/>
  <c r="F59" i="23"/>
  <c r="G59" i="23"/>
  <c r="H59" i="23"/>
  <c r="I59" i="23"/>
  <c r="K59" i="23"/>
  <c r="L59" i="23"/>
  <c r="E60" i="23"/>
  <c r="F60" i="23"/>
  <c r="G60" i="23"/>
  <c r="H60" i="23"/>
  <c r="I60" i="23"/>
  <c r="K60" i="23"/>
  <c r="L60" i="23"/>
  <c r="D61" i="23"/>
  <c r="E61" i="23"/>
  <c r="F61" i="23"/>
  <c r="G61" i="23"/>
  <c r="H61" i="23"/>
  <c r="I61" i="23"/>
  <c r="K61" i="23"/>
  <c r="L61" i="23"/>
  <c r="D62" i="23"/>
  <c r="E62" i="23"/>
  <c r="F62" i="23"/>
  <c r="G62" i="23"/>
  <c r="H62" i="23"/>
  <c r="I62" i="23"/>
  <c r="K62" i="23"/>
  <c r="L62" i="23"/>
  <c r="D63" i="23"/>
  <c r="E63" i="23"/>
  <c r="F63" i="23"/>
  <c r="G63" i="23"/>
  <c r="H63" i="23"/>
  <c r="I63" i="23"/>
  <c r="K63" i="23"/>
  <c r="L63" i="23"/>
  <c r="D64" i="23"/>
  <c r="E64" i="23"/>
  <c r="F64" i="23"/>
  <c r="G64" i="23"/>
  <c r="H64" i="23"/>
  <c r="I64" i="23"/>
  <c r="K64" i="23"/>
  <c r="L64" i="23"/>
  <c r="D65" i="23"/>
  <c r="E65" i="23"/>
  <c r="F65" i="23"/>
  <c r="G65" i="23"/>
  <c r="H65" i="23"/>
  <c r="I65" i="23"/>
  <c r="K65" i="23"/>
  <c r="L65" i="23"/>
  <c r="D66" i="23"/>
  <c r="E66" i="23"/>
  <c r="F66" i="23"/>
  <c r="G66" i="23"/>
  <c r="H66" i="23"/>
  <c r="I66" i="23"/>
  <c r="K66" i="23"/>
  <c r="L66" i="23"/>
  <c r="E67" i="23"/>
  <c r="F67" i="23"/>
  <c r="G67" i="23"/>
  <c r="H67" i="23"/>
  <c r="I67" i="23"/>
  <c r="K67" i="23"/>
  <c r="L67" i="23"/>
  <c r="D68" i="23"/>
  <c r="E68" i="23"/>
  <c r="F68" i="23"/>
  <c r="G68" i="23"/>
  <c r="H68" i="23"/>
  <c r="I68" i="23"/>
  <c r="K68" i="23"/>
  <c r="L68" i="23"/>
  <c r="E69" i="23"/>
  <c r="F69" i="23"/>
  <c r="G69" i="23"/>
  <c r="H69" i="23"/>
  <c r="I69" i="23"/>
  <c r="K69" i="23"/>
  <c r="L69" i="23"/>
  <c r="D70" i="23"/>
  <c r="E70" i="23"/>
  <c r="F70" i="23"/>
  <c r="G70" i="23"/>
  <c r="H70" i="23"/>
  <c r="I70" i="23"/>
  <c r="K70" i="23"/>
  <c r="L70" i="23"/>
  <c r="D71" i="23"/>
  <c r="E71" i="23"/>
  <c r="F71" i="23"/>
  <c r="G71" i="23"/>
  <c r="H71" i="23"/>
  <c r="I71" i="23"/>
  <c r="K71" i="23"/>
  <c r="L71" i="23"/>
  <c r="D72" i="23"/>
  <c r="E72" i="23"/>
  <c r="F72" i="23"/>
  <c r="G72" i="23"/>
  <c r="H72" i="23"/>
  <c r="I72" i="23"/>
  <c r="K72" i="23"/>
  <c r="L72" i="23"/>
  <c r="D73" i="23"/>
  <c r="E73" i="23"/>
  <c r="F73" i="23"/>
  <c r="G73" i="23"/>
  <c r="H73" i="23"/>
  <c r="I73" i="23"/>
  <c r="K73" i="23"/>
  <c r="L73" i="23"/>
  <c r="D74" i="23"/>
  <c r="E74" i="23"/>
  <c r="F74" i="23"/>
  <c r="G74" i="23"/>
  <c r="H74" i="23"/>
  <c r="I74" i="23"/>
  <c r="K74" i="23"/>
  <c r="L74" i="23"/>
  <c r="D75" i="23"/>
  <c r="E75" i="23"/>
  <c r="F75" i="23"/>
  <c r="G75" i="23"/>
  <c r="H75" i="23"/>
  <c r="I75" i="23"/>
  <c r="K75" i="23"/>
  <c r="L75" i="23"/>
  <c r="D76" i="23"/>
  <c r="F76" i="23"/>
  <c r="G76" i="23"/>
  <c r="H76" i="23"/>
  <c r="I76" i="23"/>
  <c r="K76" i="23"/>
  <c r="L76" i="23"/>
  <c r="D77" i="23"/>
  <c r="E77" i="23"/>
  <c r="F77" i="23"/>
  <c r="G77" i="23"/>
  <c r="H77" i="23"/>
  <c r="I77" i="23"/>
  <c r="K77" i="23"/>
  <c r="L77" i="23"/>
  <c r="E78" i="23"/>
  <c r="G78" i="23"/>
  <c r="I78" i="23"/>
  <c r="K78" i="23"/>
  <c r="L78" i="23"/>
  <c r="G79" i="23"/>
  <c r="H79" i="23"/>
  <c r="I79" i="23"/>
  <c r="K79" i="23"/>
  <c r="L79" i="23"/>
  <c r="E80" i="23"/>
  <c r="F80" i="23"/>
  <c r="H80" i="23"/>
  <c r="I80" i="23"/>
  <c r="K80" i="23"/>
  <c r="L80" i="23"/>
  <c r="D81" i="23"/>
  <c r="E81" i="23"/>
  <c r="F81" i="23"/>
  <c r="G81" i="23"/>
  <c r="H81" i="23"/>
  <c r="I81" i="23"/>
  <c r="K81" i="23"/>
  <c r="L81" i="23"/>
  <c r="D82" i="23"/>
  <c r="E82" i="23"/>
  <c r="G82" i="23"/>
  <c r="H82" i="23"/>
  <c r="I82" i="23"/>
  <c r="K82" i="23"/>
  <c r="L82" i="23"/>
  <c r="G83" i="23"/>
  <c r="H83" i="23"/>
  <c r="I83" i="23"/>
  <c r="K83" i="23"/>
  <c r="L83" i="23"/>
  <c r="D84" i="23"/>
  <c r="E84" i="23"/>
  <c r="F84" i="23"/>
  <c r="G84" i="23"/>
  <c r="H84" i="23"/>
  <c r="I84" i="23"/>
  <c r="K84" i="23"/>
  <c r="L84" i="23"/>
  <c r="D85" i="23"/>
  <c r="E85" i="23"/>
  <c r="F85" i="23"/>
  <c r="G85" i="23"/>
  <c r="H85" i="23"/>
  <c r="I85" i="23"/>
  <c r="K85" i="23"/>
  <c r="L85" i="23"/>
  <c r="D2" i="23"/>
  <c r="E2" i="23"/>
  <c r="F2" i="23"/>
  <c r="G2" i="23"/>
  <c r="H2" i="23"/>
  <c r="I2" i="23"/>
  <c r="K2" i="23"/>
  <c r="L2" i="23"/>
  <c r="S24" i="11"/>
  <c r="S25" i="11"/>
  <c r="S26" i="11"/>
  <c r="S27" i="11"/>
  <c r="S23" i="11"/>
  <c r="S18" i="22"/>
  <c r="S19" i="22"/>
  <c r="S20" i="22"/>
  <c r="S21" i="22"/>
  <c r="S38" i="22"/>
  <c r="K7" i="10"/>
  <c r="S24" i="18"/>
  <c r="S25" i="18"/>
  <c r="S26" i="18"/>
  <c r="S23" i="18"/>
  <c r="S38" i="18"/>
  <c r="K6" i="10"/>
  <c r="K5" i="10"/>
  <c r="S36" i="12"/>
  <c r="S23" i="12"/>
  <c r="S24" i="12"/>
  <c r="S22" i="12"/>
  <c r="C28" i="11"/>
  <c r="P28" i="11"/>
  <c r="Q28" i="11"/>
  <c r="R28" i="11"/>
  <c r="D28" i="11"/>
  <c r="C29" i="11"/>
  <c r="P29" i="11"/>
  <c r="Q29" i="11"/>
  <c r="R29" i="11"/>
  <c r="D29" i="11"/>
  <c r="C30" i="11"/>
  <c r="P30" i="11"/>
  <c r="Q30" i="11"/>
  <c r="R30" i="11"/>
  <c r="D30" i="11"/>
  <c r="C31" i="11"/>
  <c r="P31" i="11"/>
  <c r="Q31" i="11"/>
  <c r="R31" i="11"/>
  <c r="D31" i="11"/>
  <c r="C32" i="11"/>
  <c r="P32" i="11"/>
  <c r="Q32" i="11"/>
  <c r="R32" i="11"/>
  <c r="D32" i="11"/>
  <c r="C33" i="11"/>
  <c r="P33" i="11"/>
  <c r="Q33" i="11"/>
  <c r="R33" i="11"/>
  <c r="D33" i="11"/>
  <c r="C34" i="11"/>
  <c r="P34" i="11"/>
  <c r="Q34" i="11"/>
  <c r="R34" i="11"/>
  <c r="D34" i="11"/>
  <c r="C35" i="11"/>
  <c r="P35" i="11"/>
  <c r="Q35" i="11"/>
  <c r="R35" i="11"/>
  <c r="D35" i="11"/>
  <c r="C36" i="11"/>
  <c r="P36" i="11"/>
  <c r="Q36" i="11"/>
  <c r="R36" i="11"/>
  <c r="D36" i="11"/>
  <c r="C37" i="11"/>
  <c r="P37" i="11"/>
  <c r="Q37" i="11"/>
  <c r="R37" i="11"/>
  <c r="D37" i="11"/>
  <c r="S39" i="11"/>
  <c r="K4" i="10"/>
  <c r="C2" i="11"/>
  <c r="P2" i="11"/>
  <c r="Q2" i="11"/>
  <c r="R2" i="11"/>
  <c r="D2" i="11"/>
  <c r="C3" i="11"/>
  <c r="P3" i="11"/>
  <c r="Q3" i="11"/>
  <c r="R3" i="11"/>
  <c r="D3" i="11"/>
  <c r="C4" i="11"/>
  <c r="P4" i="11"/>
  <c r="Q4" i="11"/>
  <c r="R4" i="11"/>
  <c r="D4" i="11"/>
  <c r="C5" i="11"/>
  <c r="P5" i="11"/>
  <c r="Q5" i="11"/>
  <c r="R5" i="11"/>
  <c r="D5" i="11"/>
  <c r="C6" i="11"/>
  <c r="P6" i="11"/>
  <c r="Q6" i="11"/>
  <c r="R6" i="11"/>
  <c r="D6" i="11"/>
  <c r="C7" i="11"/>
  <c r="P7" i="11"/>
  <c r="Q7" i="11"/>
  <c r="R7" i="11"/>
  <c r="D7" i="11"/>
  <c r="C8" i="11"/>
  <c r="P8" i="11"/>
  <c r="Q8" i="11"/>
  <c r="R8" i="11"/>
  <c r="D8" i="11"/>
  <c r="C9" i="11"/>
  <c r="P9" i="11"/>
  <c r="Q9" i="11"/>
  <c r="R9" i="11"/>
  <c r="D9" i="11"/>
  <c r="C10" i="11"/>
  <c r="P10" i="11"/>
  <c r="Q10" i="11"/>
  <c r="R10" i="11"/>
  <c r="D10" i="11"/>
  <c r="C11" i="11"/>
  <c r="P11" i="11"/>
  <c r="Q11" i="11"/>
  <c r="R11" i="11"/>
  <c r="D11" i="11"/>
  <c r="C12" i="11"/>
  <c r="P12" i="11"/>
  <c r="Q12" i="11"/>
  <c r="R12" i="11"/>
  <c r="D12" i="11"/>
  <c r="C13" i="11"/>
  <c r="P13" i="11"/>
  <c r="Q13" i="11"/>
  <c r="R13" i="11"/>
  <c r="D13" i="11"/>
  <c r="C14" i="11"/>
  <c r="P14" i="11"/>
  <c r="Q14" i="11"/>
  <c r="R14" i="11"/>
  <c r="D14" i="11"/>
  <c r="C15" i="11"/>
  <c r="P15" i="11"/>
  <c r="Q15" i="11"/>
  <c r="R15" i="11"/>
  <c r="D15" i="11"/>
  <c r="C16" i="11"/>
  <c r="P16" i="11"/>
  <c r="Q16" i="11"/>
  <c r="R16" i="11"/>
  <c r="D16" i="11"/>
  <c r="C17" i="11"/>
  <c r="P17" i="11"/>
  <c r="Q17" i="11"/>
  <c r="R17" i="11"/>
  <c r="D17" i="11"/>
  <c r="C18" i="11"/>
  <c r="P18" i="11"/>
  <c r="Q18" i="11"/>
  <c r="R18" i="11"/>
  <c r="D18" i="11"/>
  <c r="C19" i="11"/>
  <c r="P19" i="11"/>
  <c r="Q19" i="11"/>
  <c r="R19" i="11"/>
  <c r="D19" i="11"/>
  <c r="C20" i="11"/>
  <c r="P20" i="11"/>
  <c r="Q20" i="11"/>
  <c r="R20" i="11"/>
  <c r="D20" i="11"/>
  <c r="C21" i="11"/>
  <c r="P21" i="11"/>
  <c r="Q21" i="11"/>
  <c r="R21" i="11"/>
  <c r="D21" i="11"/>
  <c r="C22" i="11"/>
  <c r="P22" i="11"/>
  <c r="Q22" i="11"/>
  <c r="R22" i="11"/>
  <c r="D22" i="11"/>
  <c r="C23" i="11"/>
  <c r="P23" i="11"/>
  <c r="Q23" i="11"/>
  <c r="R23" i="11"/>
  <c r="D23" i="11"/>
  <c r="C24" i="11"/>
  <c r="P24" i="11"/>
  <c r="Q24" i="11"/>
  <c r="R24" i="11"/>
  <c r="D24" i="11"/>
  <c r="C25" i="11"/>
  <c r="P25" i="11"/>
  <c r="Q25" i="11"/>
  <c r="R25" i="11"/>
  <c r="D25" i="11"/>
  <c r="C26" i="11"/>
  <c r="P26" i="11"/>
  <c r="Q26" i="11"/>
  <c r="R26" i="11"/>
  <c r="D26" i="11"/>
  <c r="C27" i="11"/>
  <c r="P27" i="11"/>
  <c r="Q27" i="11"/>
  <c r="R27" i="11"/>
  <c r="D27" i="11"/>
  <c r="G35" i="11"/>
  <c r="I35" i="11"/>
  <c r="J35" i="11"/>
  <c r="K35" i="11"/>
  <c r="L35" i="11"/>
  <c r="M35" i="11"/>
  <c r="N35" i="11"/>
  <c r="O35" i="11"/>
  <c r="G36" i="11"/>
  <c r="I36" i="11"/>
  <c r="J36" i="11"/>
  <c r="K36" i="11"/>
  <c r="L36" i="11"/>
  <c r="M36" i="11"/>
  <c r="N36" i="11"/>
  <c r="O36" i="11"/>
  <c r="G37" i="11"/>
  <c r="I37" i="11"/>
  <c r="J37" i="11"/>
  <c r="K37" i="11"/>
  <c r="L37" i="11"/>
  <c r="M37" i="11"/>
  <c r="N37" i="11"/>
  <c r="O37" i="11"/>
  <c r="K9" i="10"/>
  <c r="K3" i="10"/>
  <c r="S39" i="3"/>
  <c r="S19" i="3"/>
  <c r="S20" i="3"/>
  <c r="S21" i="3"/>
  <c r="S22" i="3"/>
  <c r="S23" i="3"/>
  <c r="S18" i="3"/>
  <c r="K2" i="10"/>
  <c r="S40" i="2"/>
  <c r="S28" i="2"/>
  <c r="S25" i="2"/>
  <c r="S26" i="2"/>
  <c r="S27" i="2"/>
  <c r="S24" i="2"/>
  <c r="C2" i="2"/>
  <c r="P2" i="2"/>
  <c r="Q2" i="2"/>
  <c r="R2" i="2"/>
  <c r="D2" i="2"/>
  <c r="C3" i="2"/>
  <c r="P3" i="2"/>
  <c r="Q3" i="2"/>
  <c r="R3" i="2"/>
  <c r="D3" i="2"/>
  <c r="C4" i="2"/>
  <c r="P4" i="2"/>
  <c r="Q4" i="2"/>
  <c r="R4" i="2"/>
  <c r="D4" i="2"/>
  <c r="C5" i="2"/>
  <c r="P5" i="2"/>
  <c r="Q5" i="2"/>
  <c r="R5" i="2"/>
  <c r="D5" i="2"/>
  <c r="C6" i="2"/>
  <c r="P6" i="2"/>
  <c r="Q6" i="2"/>
  <c r="R6" i="2"/>
  <c r="D6" i="2"/>
  <c r="C7" i="2"/>
  <c r="P7" i="2"/>
  <c r="Q7" i="2"/>
  <c r="R7" i="2"/>
  <c r="D7" i="2"/>
  <c r="C8" i="2"/>
  <c r="P8" i="2"/>
  <c r="Q8" i="2"/>
  <c r="R8" i="2"/>
  <c r="D8" i="2"/>
  <c r="C9" i="2"/>
  <c r="P9" i="2"/>
  <c r="Q9" i="2"/>
  <c r="R9" i="2"/>
  <c r="D9" i="2"/>
  <c r="C10" i="2"/>
  <c r="P10" i="2"/>
  <c r="Q10" i="2"/>
  <c r="R10" i="2"/>
  <c r="D10" i="2"/>
  <c r="C11" i="2"/>
  <c r="P11" i="2"/>
  <c r="Q11" i="2"/>
  <c r="R11" i="2"/>
  <c r="D11" i="2"/>
  <c r="C12" i="2"/>
  <c r="P12" i="2"/>
  <c r="Q12" i="2"/>
  <c r="R12" i="2"/>
  <c r="D12" i="2"/>
  <c r="C13" i="2"/>
  <c r="P13" i="2"/>
  <c r="Q13" i="2"/>
  <c r="R13" i="2"/>
  <c r="D13" i="2"/>
  <c r="C14" i="2"/>
  <c r="P14" i="2"/>
  <c r="Q14" i="2"/>
  <c r="R14" i="2"/>
  <c r="D14" i="2"/>
  <c r="C15" i="2"/>
  <c r="P15" i="2"/>
  <c r="Q15" i="2"/>
  <c r="R15" i="2"/>
  <c r="D15" i="2"/>
  <c r="C16" i="2"/>
  <c r="P16" i="2"/>
  <c r="Q16" i="2"/>
  <c r="R16" i="2"/>
  <c r="D16" i="2"/>
  <c r="C17" i="2"/>
  <c r="P17" i="2"/>
  <c r="Q17" i="2"/>
  <c r="R17" i="2"/>
  <c r="D17" i="2"/>
  <c r="C18" i="2"/>
  <c r="P18" i="2"/>
  <c r="Q18" i="2"/>
  <c r="R18" i="2"/>
  <c r="D18" i="2"/>
  <c r="C19" i="2"/>
  <c r="P19" i="2"/>
  <c r="Q19" i="2"/>
  <c r="R19" i="2"/>
  <c r="D19" i="2"/>
  <c r="C20" i="2"/>
  <c r="P20" i="2"/>
  <c r="Q20" i="2"/>
  <c r="R20" i="2"/>
  <c r="D20" i="2"/>
  <c r="C21" i="2"/>
  <c r="P21" i="2"/>
  <c r="Q21" i="2"/>
  <c r="R21" i="2"/>
  <c r="D21" i="2"/>
  <c r="C22" i="2"/>
  <c r="P22" i="2"/>
  <c r="Q22" i="2"/>
  <c r="R22" i="2"/>
  <c r="D22" i="2"/>
  <c r="C23" i="2"/>
  <c r="P23" i="2"/>
  <c r="Q23" i="2"/>
  <c r="R23" i="2"/>
  <c r="D23" i="2"/>
  <c r="C24" i="2"/>
  <c r="P24" i="2"/>
  <c r="Q24" i="2"/>
  <c r="R24" i="2"/>
  <c r="D24" i="2"/>
  <c r="C25" i="2"/>
  <c r="P25" i="2"/>
  <c r="Q25" i="2"/>
  <c r="R25" i="2"/>
  <c r="D25" i="2"/>
  <c r="C26" i="2"/>
  <c r="P26" i="2"/>
  <c r="Q26" i="2"/>
  <c r="R26" i="2"/>
  <c r="D26" i="2"/>
  <c r="C27" i="2"/>
  <c r="P27" i="2"/>
  <c r="Q27" i="2"/>
  <c r="R27" i="2"/>
  <c r="D27" i="2"/>
  <c r="C28" i="2"/>
  <c r="P28" i="2"/>
  <c r="Q28" i="2"/>
  <c r="R28" i="2"/>
  <c r="D28" i="2"/>
  <c r="C29" i="2"/>
  <c r="P29" i="2"/>
  <c r="Q29" i="2"/>
  <c r="R29" i="2"/>
  <c r="D29" i="2"/>
  <c r="C30" i="2"/>
  <c r="P30" i="2"/>
  <c r="Q30" i="2"/>
  <c r="R30" i="2"/>
  <c r="D30" i="2"/>
  <c r="C31" i="2"/>
  <c r="P31" i="2"/>
  <c r="Q31" i="2"/>
  <c r="R31" i="2"/>
  <c r="D31" i="2"/>
  <c r="C32" i="2"/>
  <c r="P32" i="2"/>
  <c r="Q32" i="2"/>
  <c r="R32" i="2"/>
  <c r="D32" i="2"/>
  <c r="C33" i="2"/>
  <c r="P33" i="2"/>
  <c r="Q33" i="2"/>
  <c r="R33" i="2"/>
  <c r="D33" i="2"/>
  <c r="C34" i="2"/>
  <c r="P34" i="2"/>
  <c r="Q34" i="2"/>
  <c r="R34" i="2"/>
  <c r="D34" i="2"/>
  <c r="C35" i="2"/>
  <c r="P35" i="2"/>
  <c r="Q35" i="2"/>
  <c r="R35" i="2"/>
  <c r="D35" i="2"/>
  <c r="C36" i="2"/>
  <c r="P36" i="2"/>
  <c r="Q36" i="2"/>
  <c r="R36" i="2"/>
  <c r="D36" i="2"/>
  <c r="C37" i="2"/>
  <c r="G37" i="2"/>
  <c r="I37" i="2"/>
  <c r="J37" i="2"/>
  <c r="K37" i="2"/>
  <c r="L37" i="2"/>
  <c r="M37" i="2"/>
  <c r="N37" i="2"/>
  <c r="O37" i="2"/>
  <c r="P37" i="2"/>
  <c r="Q37" i="2"/>
  <c r="R37" i="2"/>
  <c r="D37" i="2"/>
  <c r="C38" i="2"/>
  <c r="G38" i="2"/>
  <c r="I38" i="2"/>
  <c r="J38" i="2"/>
  <c r="K38" i="2"/>
  <c r="L38" i="2"/>
  <c r="M38" i="2"/>
  <c r="N38" i="2"/>
  <c r="O38" i="2"/>
  <c r="P38" i="2"/>
  <c r="Q38" i="2"/>
  <c r="R38" i="2"/>
  <c r="D38" i="2"/>
  <c r="G35" i="2"/>
  <c r="I35" i="2"/>
  <c r="J35" i="2"/>
  <c r="K35" i="2"/>
  <c r="L35" i="2"/>
  <c r="M35" i="2"/>
  <c r="N35" i="2"/>
  <c r="O35" i="2"/>
  <c r="G36" i="2"/>
  <c r="I36" i="2"/>
  <c r="J36" i="2"/>
  <c r="K36" i="2"/>
  <c r="L36" i="2"/>
  <c r="M36" i="2"/>
  <c r="N36" i="2"/>
  <c r="O36" i="2"/>
  <c r="C2" i="22"/>
  <c r="P2" i="22"/>
  <c r="Q2" i="22"/>
  <c r="R2" i="22"/>
  <c r="D2" i="22"/>
  <c r="C3" i="22"/>
  <c r="P3" i="22"/>
  <c r="Q3" i="22"/>
  <c r="R3" i="22"/>
  <c r="D3" i="22"/>
  <c r="C4" i="22"/>
  <c r="P4" i="22"/>
  <c r="Q4" i="22"/>
  <c r="R4" i="22"/>
  <c r="D4" i="22"/>
  <c r="C5" i="22"/>
  <c r="P5" i="22"/>
  <c r="Q5" i="22"/>
  <c r="R5" i="22"/>
  <c r="D5" i="22"/>
  <c r="C6" i="22"/>
  <c r="P6" i="22"/>
  <c r="Q6" i="22"/>
  <c r="R6" i="22"/>
  <c r="D6" i="22"/>
  <c r="C7" i="22"/>
  <c r="P7" i="22"/>
  <c r="Q7" i="22"/>
  <c r="R7" i="22"/>
  <c r="D7" i="22"/>
  <c r="C8" i="22"/>
  <c r="P8" i="22"/>
  <c r="Q8" i="22"/>
  <c r="R8" i="22"/>
  <c r="D8" i="22"/>
  <c r="C9" i="22"/>
  <c r="P9" i="22"/>
  <c r="Q9" i="22"/>
  <c r="R9" i="22"/>
  <c r="D9" i="22"/>
  <c r="C10" i="22"/>
  <c r="P10" i="22"/>
  <c r="Q10" i="22"/>
  <c r="R10" i="22"/>
  <c r="D10" i="22"/>
  <c r="C11" i="22"/>
  <c r="P11" i="22"/>
  <c r="Q11" i="22"/>
  <c r="R11" i="22"/>
  <c r="D11" i="22"/>
  <c r="C12" i="22"/>
  <c r="P12" i="22"/>
  <c r="Q12" i="22"/>
  <c r="R12" i="22"/>
  <c r="D12" i="22"/>
  <c r="C13" i="22"/>
  <c r="P13" i="22"/>
  <c r="Q13" i="22"/>
  <c r="R13" i="22"/>
  <c r="D13" i="22"/>
  <c r="C14" i="22"/>
  <c r="P14" i="22"/>
  <c r="Q14" i="22"/>
  <c r="R14" i="22"/>
  <c r="D14" i="22"/>
  <c r="G14" i="22"/>
  <c r="I14" i="22"/>
  <c r="J14" i="22"/>
  <c r="K14" i="22"/>
  <c r="L14" i="22"/>
  <c r="M14" i="22"/>
  <c r="N14" i="22"/>
  <c r="O14" i="22"/>
  <c r="C15" i="22"/>
  <c r="P15" i="22"/>
  <c r="Q15" i="22"/>
  <c r="R15" i="22"/>
  <c r="D15" i="22"/>
  <c r="G15" i="22"/>
  <c r="I15" i="22"/>
  <c r="J15" i="22"/>
  <c r="K15" i="22"/>
  <c r="L15" i="22"/>
  <c r="M15" i="22"/>
  <c r="N15" i="22"/>
  <c r="O15" i="22"/>
  <c r="C16" i="22"/>
  <c r="P16" i="22"/>
  <c r="Q16" i="22"/>
  <c r="R16" i="22"/>
  <c r="D16" i="22"/>
  <c r="G16" i="22"/>
  <c r="I16" i="22"/>
  <c r="J16" i="22"/>
  <c r="K16" i="22"/>
  <c r="L16" i="22"/>
  <c r="M16" i="22"/>
  <c r="N16" i="22"/>
  <c r="O16" i="22"/>
  <c r="C17" i="22"/>
  <c r="P17" i="22"/>
  <c r="Q17" i="22"/>
  <c r="R17" i="22"/>
  <c r="D17" i="22"/>
  <c r="G17" i="22"/>
  <c r="I17" i="22"/>
  <c r="J17" i="22"/>
  <c r="K17" i="22"/>
  <c r="L17" i="22"/>
  <c r="M17" i="22"/>
  <c r="N17" i="22"/>
  <c r="O17" i="22"/>
  <c r="C18" i="22"/>
  <c r="P18" i="22"/>
  <c r="Q18" i="22"/>
  <c r="R18" i="22"/>
  <c r="D18" i="22"/>
  <c r="G18" i="22"/>
  <c r="I18" i="22"/>
  <c r="J18" i="22"/>
  <c r="K18" i="22"/>
  <c r="L18" i="22"/>
  <c r="M18" i="22"/>
  <c r="N18" i="22"/>
  <c r="O18" i="22"/>
  <c r="C19" i="22"/>
  <c r="P19" i="22"/>
  <c r="Q19" i="22"/>
  <c r="R19" i="22"/>
  <c r="D19" i="22"/>
  <c r="G19" i="22"/>
  <c r="I19" i="22"/>
  <c r="J19" i="22"/>
  <c r="K19" i="22"/>
  <c r="L19" i="22"/>
  <c r="M19" i="22"/>
  <c r="N19" i="22"/>
  <c r="O19" i="22"/>
  <c r="C20" i="22"/>
  <c r="P20" i="22"/>
  <c r="Q20" i="22"/>
  <c r="R20" i="22"/>
  <c r="D20" i="22"/>
  <c r="G20" i="22"/>
  <c r="I20" i="22"/>
  <c r="J20" i="22"/>
  <c r="K20" i="22"/>
  <c r="L20" i="22"/>
  <c r="M20" i="22"/>
  <c r="N20" i="22"/>
  <c r="O20" i="22"/>
  <c r="C21" i="22"/>
  <c r="P21" i="22"/>
  <c r="Q21" i="22"/>
  <c r="R21" i="22"/>
  <c r="D21" i="22"/>
  <c r="G21" i="22"/>
  <c r="I21" i="22"/>
  <c r="J21" i="22"/>
  <c r="K21" i="22"/>
  <c r="L21" i="22"/>
  <c r="M21" i="22"/>
  <c r="N21" i="22"/>
  <c r="O21" i="22"/>
  <c r="C22" i="22"/>
  <c r="P22" i="22"/>
  <c r="Q22" i="22"/>
  <c r="R22" i="22"/>
  <c r="D22" i="22"/>
  <c r="G22" i="22"/>
  <c r="I22" i="22"/>
  <c r="J22" i="22"/>
  <c r="K22" i="22"/>
  <c r="L22" i="22"/>
  <c r="M22" i="22"/>
  <c r="N22" i="22"/>
  <c r="O22" i="22"/>
  <c r="C23" i="22"/>
  <c r="P23" i="22"/>
  <c r="Q23" i="22"/>
  <c r="R23" i="22"/>
  <c r="D23" i="22"/>
  <c r="G23" i="22"/>
  <c r="I23" i="22"/>
  <c r="J23" i="22"/>
  <c r="K23" i="22"/>
  <c r="L23" i="22"/>
  <c r="M23" i="22"/>
  <c r="N23" i="22"/>
  <c r="O23" i="22"/>
  <c r="C24" i="22"/>
  <c r="P24" i="22"/>
  <c r="Q24" i="22"/>
  <c r="R24" i="22"/>
  <c r="D24" i="22"/>
  <c r="G24" i="22"/>
  <c r="I24" i="22"/>
  <c r="J24" i="22"/>
  <c r="K24" i="22"/>
  <c r="L24" i="22"/>
  <c r="M24" i="22"/>
  <c r="N24" i="22"/>
  <c r="O24" i="22"/>
  <c r="C25" i="22"/>
  <c r="P25" i="22"/>
  <c r="Q25" i="22"/>
  <c r="R25" i="22"/>
  <c r="D25" i="22"/>
  <c r="G25" i="22"/>
  <c r="I25" i="22"/>
  <c r="J25" i="22"/>
  <c r="K25" i="22"/>
  <c r="L25" i="22"/>
  <c r="M25" i="22"/>
  <c r="N25" i="22"/>
  <c r="O25" i="22"/>
  <c r="C26" i="22"/>
  <c r="P26" i="22"/>
  <c r="Q26" i="22"/>
  <c r="R26" i="22"/>
  <c r="D26" i="22"/>
  <c r="G26" i="22"/>
  <c r="I26" i="22"/>
  <c r="J26" i="22"/>
  <c r="K26" i="22"/>
  <c r="L26" i="22"/>
  <c r="M26" i="22"/>
  <c r="N26" i="22"/>
  <c r="O26" i="22"/>
  <c r="C27" i="22"/>
  <c r="P27" i="22"/>
  <c r="Q27" i="22"/>
  <c r="R27" i="22"/>
  <c r="D27" i="22"/>
  <c r="G27" i="22"/>
  <c r="I27" i="22"/>
  <c r="J27" i="22"/>
  <c r="K27" i="22"/>
  <c r="L27" i="22"/>
  <c r="M27" i="22"/>
  <c r="N27" i="22"/>
  <c r="O27" i="22"/>
  <c r="C28" i="22"/>
  <c r="P28" i="22"/>
  <c r="Q28" i="22"/>
  <c r="R28" i="22"/>
  <c r="D28" i="22"/>
  <c r="G28" i="22"/>
  <c r="I28" i="22"/>
  <c r="J28" i="22"/>
  <c r="K28" i="22"/>
  <c r="L28" i="22"/>
  <c r="M28" i="22"/>
  <c r="N28" i="22"/>
  <c r="O28" i="22"/>
  <c r="C29" i="22"/>
  <c r="P29" i="22"/>
  <c r="Q29" i="22"/>
  <c r="R29" i="22"/>
  <c r="D29" i="22"/>
  <c r="G29" i="22"/>
  <c r="I29" i="22"/>
  <c r="J29" i="22"/>
  <c r="K29" i="22"/>
  <c r="L29" i="22"/>
  <c r="M29" i="22"/>
  <c r="N29" i="22"/>
  <c r="O29" i="22"/>
  <c r="C30" i="22"/>
  <c r="P30" i="22"/>
  <c r="Q30" i="22"/>
  <c r="R30" i="22"/>
  <c r="D30" i="22"/>
  <c r="G30" i="22"/>
  <c r="I30" i="22"/>
  <c r="J30" i="22"/>
  <c r="K30" i="22"/>
  <c r="L30" i="22"/>
  <c r="M30" i="22"/>
  <c r="N30" i="22"/>
  <c r="O30" i="22"/>
  <c r="C31" i="22"/>
  <c r="P31" i="22"/>
  <c r="Q31" i="22"/>
  <c r="R31" i="22"/>
  <c r="D31" i="22"/>
  <c r="G31" i="22"/>
  <c r="I31" i="22"/>
  <c r="J31" i="22"/>
  <c r="K31" i="22"/>
  <c r="L31" i="22"/>
  <c r="M31" i="22"/>
  <c r="N31" i="22"/>
  <c r="O31" i="22"/>
  <c r="C32" i="22"/>
  <c r="P32" i="22"/>
  <c r="Q32" i="22"/>
  <c r="R32" i="22"/>
  <c r="D32" i="22"/>
  <c r="G32" i="22"/>
  <c r="I32" i="22"/>
  <c r="J32" i="22"/>
  <c r="K32" i="22"/>
  <c r="L32" i="22"/>
  <c r="M32" i="22"/>
  <c r="N32" i="22"/>
  <c r="O32" i="22"/>
  <c r="C33" i="22"/>
  <c r="P33" i="22"/>
  <c r="Q33" i="22"/>
  <c r="R33" i="22"/>
  <c r="D33" i="22"/>
  <c r="G33" i="22"/>
  <c r="I33" i="22"/>
  <c r="J33" i="22"/>
  <c r="K33" i="22"/>
  <c r="L33" i="22"/>
  <c r="M33" i="22"/>
  <c r="N33" i="22"/>
  <c r="O33" i="22"/>
  <c r="C34" i="22"/>
  <c r="P34" i="22"/>
  <c r="Q34" i="22"/>
  <c r="R34" i="22"/>
  <c r="D34" i="22"/>
  <c r="G34" i="22"/>
  <c r="I34" i="22"/>
  <c r="J34" i="22"/>
  <c r="K34" i="22"/>
  <c r="L34" i="22"/>
  <c r="M34" i="22"/>
  <c r="N34" i="22"/>
  <c r="O34" i="22"/>
  <c r="C35" i="22"/>
  <c r="P35" i="22"/>
  <c r="Q35" i="22"/>
  <c r="R35" i="22"/>
  <c r="D35" i="22"/>
  <c r="G35" i="22"/>
  <c r="I35" i="22"/>
  <c r="J35" i="22"/>
  <c r="K35" i="22"/>
  <c r="L35" i="22"/>
  <c r="M35" i="22"/>
  <c r="N35" i="22"/>
  <c r="O35" i="22"/>
  <c r="C36" i="22"/>
  <c r="P36" i="22"/>
  <c r="Q36" i="22"/>
  <c r="R36" i="22"/>
  <c r="D36" i="22"/>
  <c r="G36" i="22"/>
  <c r="I36" i="22"/>
  <c r="J36" i="22"/>
  <c r="K36" i="22"/>
  <c r="L36" i="22"/>
  <c r="M36" i="22"/>
  <c r="N36" i="22"/>
  <c r="O36" i="22"/>
  <c r="C2" i="18"/>
  <c r="P2" i="18"/>
  <c r="Q2" i="18"/>
  <c r="R2" i="18"/>
  <c r="D2" i="18"/>
  <c r="C3" i="18"/>
  <c r="P3" i="18"/>
  <c r="Q3" i="18"/>
  <c r="R3" i="18"/>
  <c r="D3" i="18"/>
  <c r="C4" i="18"/>
  <c r="P4" i="18"/>
  <c r="Q4" i="18"/>
  <c r="R4" i="18"/>
  <c r="D4" i="18"/>
  <c r="C5" i="18"/>
  <c r="P5" i="18"/>
  <c r="Q5" i="18"/>
  <c r="R5" i="18"/>
  <c r="D5" i="18"/>
  <c r="C6" i="18"/>
  <c r="P6" i="18"/>
  <c r="Q6" i="18"/>
  <c r="R6" i="18"/>
  <c r="D6" i="18"/>
  <c r="C7" i="18"/>
  <c r="P7" i="18"/>
  <c r="Q7" i="18"/>
  <c r="R7" i="18"/>
  <c r="D7" i="18"/>
  <c r="C8" i="18"/>
  <c r="P8" i="18"/>
  <c r="Q8" i="18"/>
  <c r="R8" i="18"/>
  <c r="D8" i="18"/>
  <c r="C9" i="18"/>
  <c r="P9" i="18"/>
  <c r="Q9" i="18"/>
  <c r="R9" i="18"/>
  <c r="D9" i="18"/>
  <c r="C10" i="18"/>
  <c r="P10" i="18"/>
  <c r="Q10" i="18"/>
  <c r="R10" i="18"/>
  <c r="D10" i="18"/>
  <c r="G10" i="18"/>
  <c r="I10" i="18"/>
  <c r="J10" i="18"/>
  <c r="K10" i="18"/>
  <c r="L10" i="18"/>
  <c r="M10" i="18"/>
  <c r="N10" i="18"/>
  <c r="O10" i="18"/>
  <c r="C11" i="18"/>
  <c r="P11" i="18"/>
  <c r="Q11" i="18"/>
  <c r="R11" i="18"/>
  <c r="D11" i="18"/>
  <c r="G11" i="18"/>
  <c r="I11" i="18"/>
  <c r="J11" i="18"/>
  <c r="K11" i="18"/>
  <c r="L11" i="18"/>
  <c r="M11" i="18"/>
  <c r="N11" i="18"/>
  <c r="O11" i="18"/>
  <c r="C12" i="18"/>
  <c r="P12" i="18"/>
  <c r="Q12" i="18"/>
  <c r="R12" i="18"/>
  <c r="D12" i="18"/>
  <c r="G12" i="18"/>
  <c r="I12" i="18"/>
  <c r="J12" i="18"/>
  <c r="K12" i="18"/>
  <c r="L12" i="18"/>
  <c r="M12" i="18"/>
  <c r="N12" i="18"/>
  <c r="O12" i="18"/>
  <c r="C13" i="18"/>
  <c r="P13" i="18"/>
  <c r="Q13" i="18"/>
  <c r="R13" i="18"/>
  <c r="D13" i="18"/>
  <c r="G13" i="18"/>
  <c r="I13" i="18"/>
  <c r="J13" i="18"/>
  <c r="K13" i="18"/>
  <c r="L13" i="18"/>
  <c r="M13" i="18"/>
  <c r="N13" i="18"/>
  <c r="O13" i="18"/>
  <c r="C14" i="18"/>
  <c r="P14" i="18"/>
  <c r="Q14" i="18"/>
  <c r="R14" i="18"/>
  <c r="D14" i="18"/>
  <c r="G14" i="18"/>
  <c r="I14" i="18"/>
  <c r="J14" i="18"/>
  <c r="K14" i="18"/>
  <c r="L14" i="18"/>
  <c r="M14" i="18"/>
  <c r="N14" i="18"/>
  <c r="O14" i="18"/>
  <c r="C15" i="18"/>
  <c r="P15" i="18"/>
  <c r="Q15" i="18"/>
  <c r="R15" i="18"/>
  <c r="D15" i="18"/>
  <c r="G15" i="18"/>
  <c r="I15" i="18"/>
  <c r="J15" i="18"/>
  <c r="K15" i="18"/>
  <c r="L15" i="18"/>
  <c r="M15" i="18"/>
  <c r="N15" i="18"/>
  <c r="O15" i="18"/>
  <c r="C16" i="18"/>
  <c r="P16" i="18"/>
  <c r="Q16" i="18"/>
  <c r="R16" i="18"/>
  <c r="D16" i="18"/>
  <c r="G16" i="18"/>
  <c r="I16" i="18"/>
  <c r="J16" i="18"/>
  <c r="K16" i="18"/>
  <c r="L16" i="18"/>
  <c r="M16" i="18"/>
  <c r="N16" i="18"/>
  <c r="O16" i="18"/>
  <c r="C17" i="18"/>
  <c r="P17" i="18"/>
  <c r="Q17" i="18"/>
  <c r="R17" i="18"/>
  <c r="D17" i="18"/>
  <c r="G17" i="18"/>
  <c r="I17" i="18"/>
  <c r="J17" i="18"/>
  <c r="K17" i="18"/>
  <c r="L17" i="18"/>
  <c r="M17" i="18"/>
  <c r="N17" i="18"/>
  <c r="O17" i="18"/>
  <c r="C18" i="18"/>
  <c r="P18" i="18"/>
  <c r="Q18" i="18"/>
  <c r="R18" i="18"/>
  <c r="D18" i="18"/>
  <c r="G18" i="18"/>
  <c r="I18" i="18"/>
  <c r="J18" i="18"/>
  <c r="K18" i="18"/>
  <c r="L18" i="18"/>
  <c r="M18" i="18"/>
  <c r="N18" i="18"/>
  <c r="O18" i="18"/>
  <c r="C19" i="18"/>
  <c r="P19" i="18"/>
  <c r="Q19" i="18"/>
  <c r="R19" i="18"/>
  <c r="D19" i="18"/>
  <c r="G19" i="18"/>
  <c r="I19" i="18"/>
  <c r="J19" i="18"/>
  <c r="K19" i="18"/>
  <c r="L19" i="18"/>
  <c r="M19" i="18"/>
  <c r="N19" i="18"/>
  <c r="O19" i="18"/>
  <c r="C20" i="18"/>
  <c r="P20" i="18"/>
  <c r="Q20" i="18"/>
  <c r="R20" i="18"/>
  <c r="D20" i="18"/>
  <c r="G20" i="18"/>
  <c r="I20" i="18"/>
  <c r="J20" i="18"/>
  <c r="K20" i="18"/>
  <c r="L20" i="18"/>
  <c r="M20" i="18"/>
  <c r="N20" i="18"/>
  <c r="O20" i="18"/>
  <c r="C21" i="18"/>
  <c r="P21" i="18"/>
  <c r="Q21" i="18"/>
  <c r="R21" i="18"/>
  <c r="D21" i="18"/>
  <c r="G21" i="18"/>
  <c r="I21" i="18"/>
  <c r="J21" i="18"/>
  <c r="K21" i="18"/>
  <c r="L21" i="18"/>
  <c r="M21" i="18"/>
  <c r="N21" i="18"/>
  <c r="O21" i="18"/>
  <c r="C22" i="18"/>
  <c r="P22" i="18"/>
  <c r="Q22" i="18"/>
  <c r="R22" i="18"/>
  <c r="D22" i="18"/>
  <c r="G22" i="18"/>
  <c r="I22" i="18"/>
  <c r="J22" i="18"/>
  <c r="K22" i="18"/>
  <c r="L22" i="18"/>
  <c r="M22" i="18"/>
  <c r="N22" i="18"/>
  <c r="O22" i="18"/>
  <c r="C23" i="18"/>
  <c r="P23" i="18"/>
  <c r="Q23" i="18"/>
  <c r="R23" i="18"/>
  <c r="D23" i="18"/>
  <c r="G23" i="18"/>
  <c r="I23" i="18"/>
  <c r="J23" i="18"/>
  <c r="K23" i="18"/>
  <c r="L23" i="18"/>
  <c r="M23" i="18"/>
  <c r="N23" i="18"/>
  <c r="O23" i="18"/>
  <c r="C24" i="18"/>
  <c r="P24" i="18"/>
  <c r="Q24" i="18"/>
  <c r="R24" i="18"/>
  <c r="D24" i="18"/>
  <c r="G24" i="18"/>
  <c r="I24" i="18"/>
  <c r="J24" i="18"/>
  <c r="K24" i="18"/>
  <c r="L24" i="18"/>
  <c r="M24" i="18"/>
  <c r="N24" i="18"/>
  <c r="O24" i="18"/>
  <c r="C25" i="18"/>
  <c r="P25" i="18"/>
  <c r="Q25" i="18"/>
  <c r="R25" i="18"/>
  <c r="D25" i="18"/>
  <c r="G25" i="18"/>
  <c r="I25" i="18"/>
  <c r="J25" i="18"/>
  <c r="K25" i="18"/>
  <c r="L25" i="18"/>
  <c r="M25" i="18"/>
  <c r="N25" i="18"/>
  <c r="O25" i="18"/>
  <c r="C26" i="18"/>
  <c r="P26" i="18"/>
  <c r="Q26" i="18"/>
  <c r="R26" i="18"/>
  <c r="D26" i="18"/>
  <c r="G26" i="18"/>
  <c r="I26" i="18"/>
  <c r="J26" i="18"/>
  <c r="K26" i="18"/>
  <c r="L26" i="18"/>
  <c r="M26" i="18"/>
  <c r="N26" i="18"/>
  <c r="O26" i="18"/>
  <c r="C27" i="18"/>
  <c r="P27" i="18"/>
  <c r="Q27" i="18"/>
  <c r="R27" i="18"/>
  <c r="D27" i="18"/>
  <c r="G27" i="18"/>
  <c r="I27" i="18"/>
  <c r="J27" i="18"/>
  <c r="K27" i="18"/>
  <c r="L27" i="18"/>
  <c r="M27" i="18"/>
  <c r="N27" i="18"/>
  <c r="O27" i="18"/>
  <c r="C28" i="18"/>
  <c r="P28" i="18"/>
  <c r="Q28" i="18"/>
  <c r="R28" i="18"/>
  <c r="D28" i="18"/>
  <c r="G28" i="18"/>
  <c r="I28" i="18"/>
  <c r="J28" i="18"/>
  <c r="K28" i="18"/>
  <c r="L28" i="18"/>
  <c r="M28" i="18"/>
  <c r="N28" i="18"/>
  <c r="O28" i="18"/>
  <c r="C29" i="18"/>
  <c r="P29" i="18"/>
  <c r="Q29" i="18"/>
  <c r="R29" i="18"/>
  <c r="D29" i="18"/>
  <c r="G29" i="18"/>
  <c r="I29" i="18"/>
  <c r="J29" i="18"/>
  <c r="K29" i="18"/>
  <c r="L29" i="18"/>
  <c r="M29" i="18"/>
  <c r="N29" i="18"/>
  <c r="O29" i="18"/>
  <c r="C30" i="18"/>
  <c r="P30" i="18"/>
  <c r="Q30" i="18"/>
  <c r="R30" i="18"/>
  <c r="D30" i="18"/>
  <c r="G30" i="18"/>
  <c r="I30" i="18"/>
  <c r="J30" i="18"/>
  <c r="K30" i="18"/>
  <c r="L30" i="18"/>
  <c r="M30" i="18"/>
  <c r="N30" i="18"/>
  <c r="O30" i="18"/>
  <c r="C31" i="18"/>
  <c r="P31" i="18"/>
  <c r="Q31" i="18"/>
  <c r="R31" i="18"/>
  <c r="D31" i="18"/>
  <c r="G31" i="18"/>
  <c r="I31" i="18"/>
  <c r="J31" i="18"/>
  <c r="K31" i="18"/>
  <c r="L31" i="18"/>
  <c r="M31" i="18"/>
  <c r="N31" i="18"/>
  <c r="O31" i="18"/>
  <c r="C32" i="18"/>
  <c r="P32" i="18"/>
  <c r="Q32" i="18"/>
  <c r="R32" i="18"/>
  <c r="D32" i="18"/>
  <c r="G32" i="18"/>
  <c r="I32" i="18"/>
  <c r="J32" i="18"/>
  <c r="K32" i="18"/>
  <c r="L32" i="18"/>
  <c r="M32" i="18"/>
  <c r="N32" i="18"/>
  <c r="O32" i="18"/>
  <c r="C33" i="18"/>
  <c r="P33" i="18"/>
  <c r="Q33" i="18"/>
  <c r="R33" i="18"/>
  <c r="D33" i="18"/>
  <c r="G33" i="18"/>
  <c r="I33" i="18"/>
  <c r="J33" i="18"/>
  <c r="K33" i="18"/>
  <c r="L33" i="18"/>
  <c r="M33" i="18"/>
  <c r="N33" i="18"/>
  <c r="O33" i="18"/>
  <c r="C34" i="18"/>
  <c r="P34" i="18"/>
  <c r="Q34" i="18"/>
  <c r="R34" i="18"/>
  <c r="D34" i="18"/>
  <c r="G34" i="18"/>
  <c r="I34" i="18"/>
  <c r="J34" i="18"/>
  <c r="K34" i="18"/>
  <c r="L34" i="18"/>
  <c r="M34" i="18"/>
  <c r="N34" i="18"/>
  <c r="O34" i="18"/>
  <c r="C35" i="18"/>
  <c r="P35" i="18"/>
  <c r="Q35" i="18"/>
  <c r="R35" i="18"/>
  <c r="D35" i="18"/>
  <c r="G35" i="18"/>
  <c r="I35" i="18"/>
  <c r="J35" i="18"/>
  <c r="K35" i="18"/>
  <c r="L35" i="18"/>
  <c r="M35" i="18"/>
  <c r="N35" i="18"/>
  <c r="O35" i="18"/>
  <c r="C36" i="18"/>
  <c r="P36" i="18"/>
  <c r="Q36" i="18"/>
  <c r="R36" i="18"/>
  <c r="D36" i="18"/>
  <c r="G36" i="18"/>
  <c r="I36" i="18"/>
  <c r="J36" i="18"/>
  <c r="K36" i="18"/>
  <c r="L36" i="18"/>
  <c r="M36" i="18"/>
  <c r="N36" i="18"/>
  <c r="O36" i="18"/>
  <c r="C2" i="12"/>
  <c r="P2" i="12"/>
  <c r="Q2" i="12"/>
  <c r="R2" i="12"/>
  <c r="D2" i="12"/>
  <c r="C3" i="12"/>
  <c r="P3" i="12"/>
  <c r="Q3" i="12"/>
  <c r="R3" i="12"/>
  <c r="D3" i="12"/>
  <c r="C4" i="12"/>
  <c r="P4" i="12"/>
  <c r="Q4" i="12"/>
  <c r="R4" i="12"/>
  <c r="D4" i="12"/>
  <c r="C5" i="12"/>
  <c r="P5" i="12"/>
  <c r="Q5" i="12"/>
  <c r="R5" i="12"/>
  <c r="D5" i="12"/>
  <c r="G5" i="12"/>
  <c r="I5" i="12"/>
  <c r="J5" i="12"/>
  <c r="K5" i="12"/>
  <c r="L5" i="12"/>
  <c r="M5" i="12"/>
  <c r="N5" i="12"/>
  <c r="O5" i="12"/>
  <c r="C6" i="12"/>
  <c r="P6" i="12"/>
  <c r="Q6" i="12"/>
  <c r="R6" i="12"/>
  <c r="D6" i="12"/>
  <c r="G6" i="12"/>
  <c r="I6" i="12"/>
  <c r="J6" i="12"/>
  <c r="K6" i="12"/>
  <c r="L6" i="12"/>
  <c r="M6" i="12"/>
  <c r="N6" i="12"/>
  <c r="O6" i="12"/>
  <c r="C7" i="12"/>
  <c r="P7" i="12"/>
  <c r="Q7" i="12"/>
  <c r="R7" i="12"/>
  <c r="D7" i="12"/>
  <c r="G7" i="12"/>
  <c r="I7" i="12"/>
  <c r="J7" i="12"/>
  <c r="K7" i="12"/>
  <c r="L7" i="12"/>
  <c r="M7" i="12"/>
  <c r="N7" i="12"/>
  <c r="O7" i="12"/>
  <c r="C8" i="12"/>
  <c r="P8" i="12"/>
  <c r="Q8" i="12"/>
  <c r="R8" i="12"/>
  <c r="D8" i="12"/>
  <c r="G8" i="12"/>
  <c r="I8" i="12"/>
  <c r="J8" i="12"/>
  <c r="K8" i="12"/>
  <c r="L8" i="12"/>
  <c r="M8" i="12"/>
  <c r="N8" i="12"/>
  <c r="O8" i="12"/>
  <c r="C9" i="12"/>
  <c r="P9" i="12"/>
  <c r="Q9" i="12"/>
  <c r="R9" i="12"/>
  <c r="D9" i="12"/>
  <c r="G9" i="12"/>
  <c r="I9" i="12"/>
  <c r="J9" i="12"/>
  <c r="K9" i="12"/>
  <c r="L9" i="12"/>
  <c r="M9" i="12"/>
  <c r="N9" i="12"/>
  <c r="O9" i="12"/>
  <c r="C10" i="12"/>
  <c r="P10" i="12"/>
  <c r="Q10" i="12"/>
  <c r="R10" i="12"/>
  <c r="D10" i="12"/>
  <c r="G10" i="12"/>
  <c r="I10" i="12"/>
  <c r="J10" i="12"/>
  <c r="K10" i="12"/>
  <c r="L10" i="12"/>
  <c r="M10" i="12"/>
  <c r="N10" i="12"/>
  <c r="O10" i="12"/>
  <c r="C11" i="12"/>
  <c r="P11" i="12"/>
  <c r="Q11" i="12"/>
  <c r="R11" i="12"/>
  <c r="D11" i="12"/>
  <c r="G11" i="12"/>
  <c r="I11" i="12"/>
  <c r="J11" i="12"/>
  <c r="K11" i="12"/>
  <c r="L11" i="12"/>
  <c r="M11" i="12"/>
  <c r="N11" i="12"/>
  <c r="O11" i="12"/>
  <c r="C12" i="12"/>
  <c r="P12" i="12"/>
  <c r="Q12" i="12"/>
  <c r="R12" i="12"/>
  <c r="D12" i="12"/>
  <c r="G12" i="12"/>
  <c r="I12" i="12"/>
  <c r="J12" i="12"/>
  <c r="K12" i="12"/>
  <c r="L12" i="12"/>
  <c r="M12" i="12"/>
  <c r="N12" i="12"/>
  <c r="O12" i="12"/>
  <c r="C13" i="12"/>
  <c r="P13" i="12"/>
  <c r="Q13" i="12"/>
  <c r="R13" i="12"/>
  <c r="D13" i="12"/>
  <c r="G13" i="12"/>
  <c r="I13" i="12"/>
  <c r="J13" i="12"/>
  <c r="K13" i="12"/>
  <c r="L13" i="12"/>
  <c r="M13" i="12"/>
  <c r="N13" i="12"/>
  <c r="O13" i="12"/>
  <c r="C14" i="12"/>
  <c r="P14" i="12"/>
  <c r="Q14" i="12"/>
  <c r="R14" i="12"/>
  <c r="D14" i="12"/>
  <c r="G14" i="12"/>
  <c r="I14" i="12"/>
  <c r="J14" i="12"/>
  <c r="K14" i="12"/>
  <c r="L14" i="12"/>
  <c r="M14" i="12"/>
  <c r="N14" i="12"/>
  <c r="O14" i="12"/>
  <c r="C15" i="12"/>
  <c r="P15" i="12"/>
  <c r="Q15" i="12"/>
  <c r="R15" i="12"/>
  <c r="D15" i="12"/>
  <c r="G15" i="12"/>
  <c r="I15" i="12"/>
  <c r="J15" i="12"/>
  <c r="K15" i="12"/>
  <c r="L15" i="12"/>
  <c r="M15" i="12"/>
  <c r="N15" i="12"/>
  <c r="O15" i="12"/>
  <c r="C16" i="12"/>
  <c r="P16" i="12"/>
  <c r="Q16" i="12"/>
  <c r="R16" i="12"/>
  <c r="D16" i="12"/>
  <c r="G16" i="12"/>
  <c r="I16" i="12"/>
  <c r="J16" i="12"/>
  <c r="K16" i="12"/>
  <c r="L16" i="12"/>
  <c r="M16" i="12"/>
  <c r="N16" i="12"/>
  <c r="O16" i="12"/>
  <c r="C17" i="12"/>
  <c r="P17" i="12"/>
  <c r="Q17" i="12"/>
  <c r="R17" i="12"/>
  <c r="D17" i="12"/>
  <c r="G17" i="12"/>
  <c r="I17" i="12"/>
  <c r="J17" i="12"/>
  <c r="K17" i="12"/>
  <c r="L17" i="12"/>
  <c r="M17" i="12"/>
  <c r="N17" i="12"/>
  <c r="O17" i="12"/>
  <c r="C18" i="12"/>
  <c r="P18" i="12"/>
  <c r="Q18" i="12"/>
  <c r="R18" i="12"/>
  <c r="D18" i="12"/>
  <c r="G18" i="12"/>
  <c r="I18" i="12"/>
  <c r="J18" i="12"/>
  <c r="K18" i="12"/>
  <c r="L18" i="12"/>
  <c r="M18" i="12"/>
  <c r="N18" i="12"/>
  <c r="O18" i="12"/>
  <c r="C19" i="12"/>
  <c r="P19" i="12"/>
  <c r="Q19" i="12"/>
  <c r="R19" i="12"/>
  <c r="D19" i="12"/>
  <c r="G19" i="12"/>
  <c r="I19" i="12"/>
  <c r="J19" i="12"/>
  <c r="K19" i="12"/>
  <c r="L19" i="12"/>
  <c r="M19" i="12"/>
  <c r="N19" i="12"/>
  <c r="O19" i="12"/>
  <c r="C20" i="12"/>
  <c r="P20" i="12"/>
  <c r="Q20" i="12"/>
  <c r="R20" i="12"/>
  <c r="D20" i="12"/>
  <c r="G20" i="12"/>
  <c r="I20" i="12"/>
  <c r="J20" i="12"/>
  <c r="K20" i="12"/>
  <c r="L20" i="12"/>
  <c r="M20" i="12"/>
  <c r="N20" i="12"/>
  <c r="O20" i="12"/>
  <c r="C21" i="12"/>
  <c r="P21" i="12"/>
  <c r="Q21" i="12"/>
  <c r="R21" i="12"/>
  <c r="D21" i="12"/>
  <c r="G21" i="12"/>
  <c r="I21" i="12"/>
  <c r="J21" i="12"/>
  <c r="K21" i="12"/>
  <c r="L21" i="12"/>
  <c r="M21" i="12"/>
  <c r="N21" i="12"/>
  <c r="O21" i="12"/>
  <c r="C22" i="12"/>
  <c r="P22" i="12"/>
  <c r="Q22" i="12"/>
  <c r="R22" i="12"/>
  <c r="D22" i="12"/>
  <c r="G22" i="12"/>
  <c r="I22" i="12"/>
  <c r="J22" i="12"/>
  <c r="K22" i="12"/>
  <c r="L22" i="12"/>
  <c r="M22" i="12"/>
  <c r="N22" i="12"/>
  <c r="O22" i="12"/>
  <c r="C23" i="12"/>
  <c r="P23" i="12"/>
  <c r="Q23" i="12"/>
  <c r="R23" i="12"/>
  <c r="D23" i="12"/>
  <c r="G23" i="12"/>
  <c r="I23" i="12"/>
  <c r="J23" i="12"/>
  <c r="K23" i="12"/>
  <c r="L23" i="12"/>
  <c r="M23" i="12"/>
  <c r="N23" i="12"/>
  <c r="O23" i="12"/>
  <c r="C24" i="12"/>
  <c r="P24" i="12"/>
  <c r="Q24" i="12"/>
  <c r="R24" i="12"/>
  <c r="D24" i="12"/>
  <c r="G24" i="12"/>
  <c r="I24" i="12"/>
  <c r="J24" i="12"/>
  <c r="K24" i="12"/>
  <c r="L24" i="12"/>
  <c r="M24" i="12"/>
  <c r="N24" i="12"/>
  <c r="O24" i="12"/>
  <c r="C25" i="12"/>
  <c r="P25" i="12"/>
  <c r="Q25" i="12"/>
  <c r="R25" i="12"/>
  <c r="D25" i="12"/>
  <c r="G25" i="12"/>
  <c r="I25" i="12"/>
  <c r="J25" i="12"/>
  <c r="K25" i="12"/>
  <c r="L25" i="12"/>
  <c r="M25" i="12"/>
  <c r="N25" i="12"/>
  <c r="O25" i="12"/>
  <c r="C26" i="12"/>
  <c r="P26" i="12"/>
  <c r="Q26" i="12"/>
  <c r="R26" i="12"/>
  <c r="D26" i="12"/>
  <c r="G26" i="12"/>
  <c r="I26" i="12"/>
  <c r="J26" i="12"/>
  <c r="K26" i="12"/>
  <c r="L26" i="12"/>
  <c r="M26" i="12"/>
  <c r="N26" i="12"/>
  <c r="O26" i="12"/>
  <c r="C27" i="12"/>
  <c r="P27" i="12"/>
  <c r="Q27" i="12"/>
  <c r="R27" i="12"/>
  <c r="D27" i="12"/>
  <c r="G27" i="12"/>
  <c r="I27" i="12"/>
  <c r="J27" i="12"/>
  <c r="K27" i="12"/>
  <c r="L27" i="12"/>
  <c r="M27" i="12"/>
  <c r="N27" i="12"/>
  <c r="O27" i="12"/>
  <c r="C28" i="12"/>
  <c r="P28" i="12"/>
  <c r="Q28" i="12"/>
  <c r="R28" i="12"/>
  <c r="D28" i="12"/>
  <c r="G28" i="12"/>
  <c r="I28" i="12"/>
  <c r="J28" i="12"/>
  <c r="K28" i="12"/>
  <c r="L28" i="12"/>
  <c r="M28" i="12"/>
  <c r="N28" i="12"/>
  <c r="O28" i="12"/>
  <c r="C29" i="12"/>
  <c r="P29" i="12"/>
  <c r="Q29" i="12"/>
  <c r="R29" i="12"/>
  <c r="D29" i="12"/>
  <c r="G29" i="12"/>
  <c r="I29" i="12"/>
  <c r="J29" i="12"/>
  <c r="K29" i="12"/>
  <c r="L29" i="12"/>
  <c r="M29" i="12"/>
  <c r="N29" i="12"/>
  <c r="O29" i="12"/>
  <c r="C30" i="12"/>
  <c r="P30" i="12"/>
  <c r="Q30" i="12"/>
  <c r="R30" i="12"/>
  <c r="D30" i="12"/>
  <c r="G30" i="12"/>
  <c r="I30" i="12"/>
  <c r="J30" i="12"/>
  <c r="K30" i="12"/>
  <c r="L30" i="12"/>
  <c r="M30" i="12"/>
  <c r="N30" i="12"/>
  <c r="O30" i="12"/>
  <c r="C31" i="12"/>
  <c r="P31" i="12"/>
  <c r="Q31" i="12"/>
  <c r="R31" i="12"/>
  <c r="D31" i="12"/>
  <c r="G31" i="12"/>
  <c r="I31" i="12"/>
  <c r="J31" i="12"/>
  <c r="K31" i="12"/>
  <c r="L31" i="12"/>
  <c r="M31" i="12"/>
  <c r="N31" i="12"/>
  <c r="O31" i="12"/>
  <c r="C32" i="12"/>
  <c r="P32" i="12"/>
  <c r="Q32" i="12"/>
  <c r="R32" i="12"/>
  <c r="D32" i="12"/>
  <c r="G32" i="12"/>
  <c r="I32" i="12"/>
  <c r="J32" i="12"/>
  <c r="K32" i="12"/>
  <c r="L32" i="12"/>
  <c r="M32" i="12"/>
  <c r="N32" i="12"/>
  <c r="O32" i="12"/>
  <c r="C33" i="12"/>
  <c r="P33" i="12"/>
  <c r="Q33" i="12"/>
  <c r="R33" i="12"/>
  <c r="D33" i="12"/>
  <c r="G33" i="12"/>
  <c r="I33" i="12"/>
  <c r="J33" i="12"/>
  <c r="K33" i="12"/>
  <c r="L33" i="12"/>
  <c r="M33" i="12"/>
  <c r="N33" i="12"/>
  <c r="O33" i="12"/>
  <c r="C34" i="12"/>
  <c r="P34" i="12"/>
  <c r="Q34" i="12"/>
  <c r="R34" i="12"/>
  <c r="D34" i="12"/>
  <c r="G34" i="12"/>
  <c r="I34" i="12"/>
  <c r="J34" i="12"/>
  <c r="K34" i="12"/>
  <c r="L34" i="12"/>
  <c r="M34" i="12"/>
  <c r="N34" i="12"/>
  <c r="O34" i="12"/>
  <c r="G6" i="11"/>
  <c r="I6" i="11"/>
  <c r="J6" i="11"/>
  <c r="K6" i="11"/>
  <c r="L6" i="11"/>
  <c r="M6" i="11"/>
  <c r="N6" i="11"/>
  <c r="O6" i="11"/>
  <c r="G7" i="11"/>
  <c r="I7" i="11"/>
  <c r="J7" i="11"/>
  <c r="K7" i="11"/>
  <c r="L7" i="11"/>
  <c r="M7" i="11"/>
  <c r="N7" i="11"/>
  <c r="O7" i="11"/>
  <c r="G8" i="11"/>
  <c r="I8" i="11"/>
  <c r="J8" i="11"/>
  <c r="K8" i="11"/>
  <c r="L8" i="11"/>
  <c r="M8" i="11"/>
  <c r="N8" i="11"/>
  <c r="O8" i="11"/>
  <c r="G9" i="11"/>
  <c r="I9" i="11"/>
  <c r="J9" i="11"/>
  <c r="K9" i="11"/>
  <c r="L9" i="11"/>
  <c r="M9" i="11"/>
  <c r="N9" i="11"/>
  <c r="O9" i="11"/>
  <c r="G10" i="11"/>
  <c r="I10" i="11"/>
  <c r="J10" i="11"/>
  <c r="K10" i="11"/>
  <c r="L10" i="11"/>
  <c r="M10" i="11"/>
  <c r="N10" i="11"/>
  <c r="O10" i="11"/>
  <c r="G11" i="11"/>
  <c r="I11" i="11"/>
  <c r="J11" i="11"/>
  <c r="K11" i="11"/>
  <c r="L11" i="11"/>
  <c r="M11" i="11"/>
  <c r="N11" i="11"/>
  <c r="O11" i="11"/>
  <c r="G12" i="11"/>
  <c r="I12" i="11"/>
  <c r="J12" i="11"/>
  <c r="K12" i="11"/>
  <c r="L12" i="11"/>
  <c r="M12" i="11"/>
  <c r="N12" i="11"/>
  <c r="O12" i="11"/>
  <c r="G13" i="11"/>
  <c r="I13" i="11"/>
  <c r="J13" i="11"/>
  <c r="K13" i="11"/>
  <c r="L13" i="11"/>
  <c r="M13" i="11"/>
  <c r="N13" i="11"/>
  <c r="O13" i="11"/>
  <c r="G14" i="11"/>
  <c r="I14" i="11"/>
  <c r="J14" i="11"/>
  <c r="K14" i="11"/>
  <c r="L14" i="11"/>
  <c r="M14" i="11"/>
  <c r="N14" i="11"/>
  <c r="O14" i="11"/>
  <c r="G15" i="11"/>
  <c r="I15" i="11"/>
  <c r="J15" i="11"/>
  <c r="K15" i="11"/>
  <c r="L15" i="11"/>
  <c r="M15" i="11"/>
  <c r="N15" i="11"/>
  <c r="O15" i="11"/>
  <c r="G16" i="11"/>
  <c r="I16" i="11"/>
  <c r="J16" i="11"/>
  <c r="K16" i="11"/>
  <c r="L16" i="11"/>
  <c r="M16" i="11"/>
  <c r="N16" i="11"/>
  <c r="O16" i="11"/>
  <c r="G17" i="11"/>
  <c r="I17" i="11"/>
  <c r="J17" i="11"/>
  <c r="K17" i="11"/>
  <c r="L17" i="11"/>
  <c r="M17" i="11"/>
  <c r="N17" i="11"/>
  <c r="O17" i="11"/>
  <c r="G18" i="11"/>
  <c r="I18" i="11"/>
  <c r="J18" i="11"/>
  <c r="K18" i="11"/>
  <c r="L18" i="11"/>
  <c r="M18" i="11"/>
  <c r="N18" i="11"/>
  <c r="O18" i="11"/>
  <c r="G19" i="11"/>
  <c r="I19" i="11"/>
  <c r="J19" i="11"/>
  <c r="K19" i="11"/>
  <c r="L19" i="11"/>
  <c r="M19" i="11"/>
  <c r="N19" i="11"/>
  <c r="O19" i="11"/>
  <c r="G20" i="11"/>
  <c r="I20" i="11"/>
  <c r="J20" i="11"/>
  <c r="K20" i="11"/>
  <c r="L20" i="11"/>
  <c r="M20" i="11"/>
  <c r="N20" i="11"/>
  <c r="O20" i="11"/>
  <c r="G21" i="11"/>
  <c r="I21" i="11"/>
  <c r="J21" i="11"/>
  <c r="K21" i="11"/>
  <c r="L21" i="11"/>
  <c r="M21" i="11"/>
  <c r="N21" i="11"/>
  <c r="O21" i="11"/>
  <c r="G22" i="11"/>
  <c r="I22" i="11"/>
  <c r="J22" i="11"/>
  <c r="K22" i="11"/>
  <c r="L22" i="11"/>
  <c r="M22" i="11"/>
  <c r="N22" i="11"/>
  <c r="O22" i="11"/>
  <c r="G23" i="11"/>
  <c r="I23" i="11"/>
  <c r="J23" i="11"/>
  <c r="K23" i="11"/>
  <c r="L23" i="11"/>
  <c r="M23" i="11"/>
  <c r="N23" i="11"/>
  <c r="O23" i="11"/>
  <c r="G24" i="11"/>
  <c r="I24" i="11"/>
  <c r="J24" i="11"/>
  <c r="K24" i="11"/>
  <c r="L24" i="11"/>
  <c r="M24" i="11"/>
  <c r="N24" i="11"/>
  <c r="O24" i="11"/>
  <c r="G25" i="11"/>
  <c r="I25" i="11"/>
  <c r="J25" i="11"/>
  <c r="K25" i="11"/>
  <c r="L25" i="11"/>
  <c r="M25" i="11"/>
  <c r="N25" i="11"/>
  <c r="O25" i="11"/>
  <c r="G26" i="11"/>
  <c r="I26" i="11"/>
  <c r="J26" i="11"/>
  <c r="K26" i="11"/>
  <c r="L26" i="11"/>
  <c r="M26" i="11"/>
  <c r="N26" i="11"/>
  <c r="O26" i="11"/>
  <c r="G27" i="11"/>
  <c r="I27" i="11"/>
  <c r="J27" i="11"/>
  <c r="K27" i="11"/>
  <c r="L27" i="11"/>
  <c r="M27" i="11"/>
  <c r="N27" i="11"/>
  <c r="O27" i="11"/>
  <c r="G28" i="11"/>
  <c r="I28" i="11"/>
  <c r="J28" i="11"/>
  <c r="K28" i="11"/>
  <c r="L28" i="11"/>
  <c r="M28" i="11"/>
  <c r="N28" i="11"/>
  <c r="O28" i="11"/>
  <c r="G29" i="11"/>
  <c r="I29" i="11"/>
  <c r="J29" i="11"/>
  <c r="K29" i="11"/>
  <c r="L29" i="11"/>
  <c r="M29" i="11"/>
  <c r="N29" i="11"/>
  <c r="O29" i="11"/>
  <c r="G30" i="11"/>
  <c r="I30" i="11"/>
  <c r="J30" i="11"/>
  <c r="K30" i="11"/>
  <c r="L30" i="11"/>
  <c r="M30" i="11"/>
  <c r="N30" i="11"/>
  <c r="O30" i="11"/>
  <c r="G31" i="11"/>
  <c r="I31" i="11"/>
  <c r="J31" i="11"/>
  <c r="K31" i="11"/>
  <c r="L31" i="11"/>
  <c r="M31" i="11"/>
  <c r="N31" i="11"/>
  <c r="O31" i="11"/>
  <c r="G32" i="11"/>
  <c r="I32" i="11"/>
  <c r="J32" i="11"/>
  <c r="K32" i="11"/>
  <c r="L32" i="11"/>
  <c r="M32" i="11"/>
  <c r="N32" i="11"/>
  <c r="O32" i="11"/>
  <c r="G33" i="11"/>
  <c r="I33" i="11"/>
  <c r="J33" i="11"/>
  <c r="K33" i="11"/>
  <c r="L33" i="11"/>
  <c r="M33" i="11"/>
  <c r="N33" i="11"/>
  <c r="O33" i="11"/>
  <c r="G34" i="11"/>
  <c r="I34" i="11"/>
  <c r="J34" i="11"/>
  <c r="K34" i="11"/>
  <c r="L34" i="11"/>
  <c r="M34" i="11"/>
  <c r="N34" i="11"/>
  <c r="O34" i="11"/>
  <c r="C2" i="3"/>
  <c r="P2" i="3"/>
  <c r="Q2" i="3"/>
  <c r="R2" i="3"/>
  <c r="D2" i="3"/>
  <c r="C3" i="3"/>
  <c r="P3" i="3"/>
  <c r="Q3" i="3"/>
  <c r="R3" i="3"/>
  <c r="D3" i="3"/>
  <c r="C4" i="3"/>
  <c r="P4" i="3"/>
  <c r="Q4" i="3"/>
  <c r="R4" i="3"/>
  <c r="D4" i="3"/>
  <c r="G4" i="3"/>
  <c r="I4" i="3"/>
  <c r="J4" i="3"/>
  <c r="K4" i="3"/>
  <c r="L4" i="3"/>
  <c r="M4" i="3"/>
  <c r="N4" i="3"/>
  <c r="O4" i="3"/>
  <c r="C5" i="3"/>
  <c r="P5" i="3"/>
  <c r="Q5" i="3"/>
  <c r="R5" i="3"/>
  <c r="D5" i="3"/>
  <c r="G5" i="3"/>
  <c r="I5" i="3"/>
  <c r="J5" i="3"/>
  <c r="K5" i="3"/>
  <c r="L5" i="3"/>
  <c r="M5" i="3"/>
  <c r="N5" i="3"/>
  <c r="O5" i="3"/>
  <c r="C6" i="3"/>
  <c r="P6" i="3"/>
  <c r="Q6" i="3"/>
  <c r="R6" i="3"/>
  <c r="D6" i="3"/>
  <c r="G6" i="3"/>
  <c r="I6" i="3"/>
  <c r="J6" i="3"/>
  <c r="K6" i="3"/>
  <c r="L6" i="3"/>
  <c r="M6" i="3"/>
  <c r="N6" i="3"/>
  <c r="O6" i="3"/>
  <c r="C7" i="3"/>
  <c r="P7" i="3"/>
  <c r="Q7" i="3"/>
  <c r="R7" i="3"/>
  <c r="D7" i="3"/>
  <c r="G7" i="3"/>
  <c r="I7" i="3"/>
  <c r="J7" i="3"/>
  <c r="K7" i="3"/>
  <c r="L7" i="3"/>
  <c r="M7" i="3"/>
  <c r="N7" i="3"/>
  <c r="O7" i="3"/>
  <c r="C8" i="3"/>
  <c r="P8" i="3"/>
  <c r="Q8" i="3"/>
  <c r="R8" i="3"/>
  <c r="D8" i="3"/>
  <c r="G8" i="3"/>
  <c r="I8" i="3"/>
  <c r="J8" i="3"/>
  <c r="K8" i="3"/>
  <c r="L8" i="3"/>
  <c r="M8" i="3"/>
  <c r="N8" i="3"/>
  <c r="O8" i="3"/>
  <c r="C9" i="3"/>
  <c r="P9" i="3"/>
  <c r="Q9" i="3"/>
  <c r="R9" i="3"/>
  <c r="D9" i="3"/>
  <c r="G9" i="3"/>
  <c r="I9" i="3"/>
  <c r="J9" i="3"/>
  <c r="K9" i="3"/>
  <c r="L9" i="3"/>
  <c r="M9" i="3"/>
  <c r="N9" i="3"/>
  <c r="O9" i="3"/>
  <c r="C10" i="3"/>
  <c r="P10" i="3"/>
  <c r="Q10" i="3"/>
  <c r="R10" i="3"/>
  <c r="D10" i="3"/>
  <c r="G10" i="3"/>
  <c r="I10" i="3"/>
  <c r="J10" i="3"/>
  <c r="K10" i="3"/>
  <c r="L10" i="3"/>
  <c r="M10" i="3"/>
  <c r="N10" i="3"/>
  <c r="O10" i="3"/>
  <c r="C11" i="3"/>
  <c r="P11" i="3"/>
  <c r="Q11" i="3"/>
  <c r="R11" i="3"/>
  <c r="D11" i="3"/>
  <c r="G11" i="3"/>
  <c r="I11" i="3"/>
  <c r="J11" i="3"/>
  <c r="K11" i="3"/>
  <c r="L11" i="3"/>
  <c r="M11" i="3"/>
  <c r="N11" i="3"/>
  <c r="O11" i="3"/>
  <c r="C12" i="3"/>
  <c r="P12" i="3"/>
  <c r="Q12" i="3"/>
  <c r="R12" i="3"/>
  <c r="D12" i="3"/>
  <c r="G12" i="3"/>
  <c r="I12" i="3"/>
  <c r="J12" i="3"/>
  <c r="K12" i="3"/>
  <c r="L12" i="3"/>
  <c r="M12" i="3"/>
  <c r="N12" i="3"/>
  <c r="O12" i="3"/>
  <c r="C13" i="3"/>
  <c r="P13" i="3"/>
  <c r="Q13" i="3"/>
  <c r="R13" i="3"/>
  <c r="D13" i="3"/>
  <c r="G13" i="3"/>
  <c r="I13" i="3"/>
  <c r="J13" i="3"/>
  <c r="K13" i="3"/>
  <c r="L13" i="3"/>
  <c r="M13" i="3"/>
  <c r="N13" i="3"/>
  <c r="O13" i="3"/>
  <c r="C14" i="3"/>
  <c r="P14" i="3"/>
  <c r="Q14" i="3"/>
  <c r="R14" i="3"/>
  <c r="D14" i="3"/>
  <c r="G14" i="3"/>
  <c r="I14" i="3"/>
  <c r="J14" i="3"/>
  <c r="K14" i="3"/>
  <c r="L14" i="3"/>
  <c r="M14" i="3"/>
  <c r="N14" i="3"/>
  <c r="O14" i="3"/>
  <c r="C15" i="3"/>
  <c r="P15" i="3"/>
  <c r="Q15" i="3"/>
  <c r="R15" i="3"/>
  <c r="D15" i="3"/>
  <c r="G15" i="3"/>
  <c r="I15" i="3"/>
  <c r="J15" i="3"/>
  <c r="K15" i="3"/>
  <c r="L15" i="3"/>
  <c r="M15" i="3"/>
  <c r="N15" i="3"/>
  <c r="O15" i="3"/>
  <c r="C16" i="3"/>
  <c r="P16" i="3"/>
  <c r="Q16" i="3"/>
  <c r="R16" i="3"/>
  <c r="D16" i="3"/>
  <c r="G16" i="3"/>
  <c r="I16" i="3"/>
  <c r="J16" i="3"/>
  <c r="K16" i="3"/>
  <c r="L16" i="3"/>
  <c r="M16" i="3"/>
  <c r="N16" i="3"/>
  <c r="O16" i="3"/>
  <c r="C17" i="3"/>
  <c r="P17" i="3"/>
  <c r="Q17" i="3"/>
  <c r="R17" i="3"/>
  <c r="D17" i="3"/>
  <c r="G17" i="3"/>
  <c r="I17" i="3"/>
  <c r="J17" i="3"/>
  <c r="K17" i="3"/>
  <c r="L17" i="3"/>
  <c r="M17" i="3"/>
  <c r="N17" i="3"/>
  <c r="O17" i="3"/>
  <c r="C18" i="3"/>
  <c r="P18" i="3"/>
  <c r="Q18" i="3"/>
  <c r="R18" i="3"/>
  <c r="D18" i="3"/>
  <c r="G18" i="3"/>
  <c r="I18" i="3"/>
  <c r="J18" i="3"/>
  <c r="K18" i="3"/>
  <c r="L18" i="3"/>
  <c r="M18" i="3"/>
  <c r="N18" i="3"/>
  <c r="O18" i="3"/>
  <c r="C19" i="3"/>
  <c r="P19" i="3"/>
  <c r="Q19" i="3"/>
  <c r="R19" i="3"/>
  <c r="D19" i="3"/>
  <c r="G19" i="3"/>
  <c r="I19" i="3"/>
  <c r="J19" i="3"/>
  <c r="K19" i="3"/>
  <c r="L19" i="3"/>
  <c r="M19" i="3"/>
  <c r="N19" i="3"/>
  <c r="O19" i="3"/>
  <c r="C20" i="3"/>
  <c r="P20" i="3"/>
  <c r="Q20" i="3"/>
  <c r="R20" i="3"/>
  <c r="D20" i="3"/>
  <c r="G20" i="3"/>
  <c r="I20" i="3"/>
  <c r="J20" i="3"/>
  <c r="K20" i="3"/>
  <c r="L20" i="3"/>
  <c r="M20" i="3"/>
  <c r="N20" i="3"/>
  <c r="O20" i="3"/>
  <c r="C21" i="3"/>
  <c r="P21" i="3"/>
  <c r="Q21" i="3"/>
  <c r="R21" i="3"/>
  <c r="D21" i="3"/>
  <c r="G21" i="3"/>
  <c r="I21" i="3"/>
  <c r="J21" i="3"/>
  <c r="K21" i="3"/>
  <c r="L21" i="3"/>
  <c r="M21" i="3"/>
  <c r="N21" i="3"/>
  <c r="O21" i="3"/>
  <c r="C22" i="3"/>
  <c r="P22" i="3"/>
  <c r="Q22" i="3"/>
  <c r="R22" i="3"/>
  <c r="D22" i="3"/>
  <c r="G22" i="3"/>
  <c r="I22" i="3"/>
  <c r="J22" i="3"/>
  <c r="K22" i="3"/>
  <c r="L22" i="3"/>
  <c r="M22" i="3"/>
  <c r="N22" i="3"/>
  <c r="O22" i="3"/>
  <c r="C23" i="3"/>
  <c r="P23" i="3"/>
  <c r="Q23" i="3"/>
  <c r="R23" i="3"/>
  <c r="D23" i="3"/>
  <c r="G23" i="3"/>
  <c r="I23" i="3"/>
  <c r="J23" i="3"/>
  <c r="K23" i="3"/>
  <c r="L23" i="3"/>
  <c r="M23" i="3"/>
  <c r="N23" i="3"/>
  <c r="O23" i="3"/>
  <c r="C24" i="3"/>
  <c r="P24" i="3"/>
  <c r="Q24" i="3"/>
  <c r="R24" i="3"/>
  <c r="D24" i="3"/>
  <c r="G24" i="3"/>
  <c r="I24" i="3"/>
  <c r="J24" i="3"/>
  <c r="K24" i="3"/>
  <c r="L24" i="3"/>
  <c r="M24" i="3"/>
  <c r="N24" i="3"/>
  <c r="O24" i="3"/>
  <c r="C25" i="3"/>
  <c r="P25" i="3"/>
  <c r="Q25" i="3"/>
  <c r="R25" i="3"/>
  <c r="D25" i="3"/>
  <c r="G25" i="3"/>
  <c r="I25" i="3"/>
  <c r="J25" i="3"/>
  <c r="K25" i="3"/>
  <c r="L25" i="3"/>
  <c r="M25" i="3"/>
  <c r="N25" i="3"/>
  <c r="O25" i="3"/>
  <c r="C26" i="3"/>
  <c r="P26" i="3"/>
  <c r="Q26" i="3"/>
  <c r="R26" i="3"/>
  <c r="D26" i="3"/>
  <c r="G26" i="3"/>
  <c r="I26" i="3"/>
  <c r="J26" i="3"/>
  <c r="K26" i="3"/>
  <c r="L26" i="3"/>
  <c r="M26" i="3"/>
  <c r="N26" i="3"/>
  <c r="O26" i="3"/>
  <c r="C27" i="3"/>
  <c r="P27" i="3"/>
  <c r="Q27" i="3"/>
  <c r="R27" i="3"/>
  <c r="D27" i="3"/>
  <c r="G27" i="3"/>
  <c r="I27" i="3"/>
  <c r="J27" i="3"/>
  <c r="K27" i="3"/>
  <c r="L27" i="3"/>
  <c r="M27" i="3"/>
  <c r="N27" i="3"/>
  <c r="O27" i="3"/>
  <c r="C28" i="3"/>
  <c r="P28" i="3"/>
  <c r="Q28" i="3"/>
  <c r="R28" i="3"/>
  <c r="D28" i="3"/>
  <c r="G28" i="3"/>
  <c r="I28" i="3"/>
  <c r="J28" i="3"/>
  <c r="K28" i="3"/>
  <c r="L28" i="3"/>
  <c r="M28" i="3"/>
  <c r="N28" i="3"/>
  <c r="O28" i="3"/>
  <c r="C29" i="3"/>
  <c r="P29" i="3"/>
  <c r="Q29" i="3"/>
  <c r="R29" i="3"/>
  <c r="D29" i="3"/>
  <c r="G29" i="3"/>
  <c r="I29" i="3"/>
  <c r="J29" i="3"/>
  <c r="K29" i="3"/>
  <c r="L29" i="3"/>
  <c r="M29" i="3"/>
  <c r="N29" i="3"/>
  <c r="O29" i="3"/>
  <c r="C30" i="3"/>
  <c r="P30" i="3"/>
  <c r="Q30" i="3"/>
  <c r="R30" i="3"/>
  <c r="D30" i="3"/>
  <c r="G30" i="3"/>
  <c r="I30" i="3"/>
  <c r="J30" i="3"/>
  <c r="K30" i="3"/>
  <c r="L30" i="3"/>
  <c r="M30" i="3"/>
  <c r="N30" i="3"/>
  <c r="O30" i="3"/>
  <c r="C31" i="3"/>
  <c r="P31" i="3"/>
  <c r="Q31" i="3"/>
  <c r="R31" i="3"/>
  <c r="D31" i="3"/>
  <c r="G31" i="3"/>
  <c r="I31" i="3"/>
  <c r="J31" i="3"/>
  <c r="K31" i="3"/>
  <c r="L31" i="3"/>
  <c r="M31" i="3"/>
  <c r="N31" i="3"/>
  <c r="O31" i="3"/>
  <c r="C32" i="3"/>
  <c r="P32" i="3"/>
  <c r="Q32" i="3"/>
  <c r="R32" i="3"/>
  <c r="D32" i="3"/>
  <c r="G32" i="3"/>
  <c r="I32" i="3"/>
  <c r="J32" i="3"/>
  <c r="K32" i="3"/>
  <c r="L32" i="3"/>
  <c r="M32" i="3"/>
  <c r="N32" i="3"/>
  <c r="O32" i="3"/>
  <c r="C33" i="3"/>
  <c r="P33" i="3"/>
  <c r="Q33" i="3"/>
  <c r="R33" i="3"/>
  <c r="D33" i="3"/>
  <c r="G33" i="3"/>
  <c r="I33" i="3"/>
  <c r="J33" i="3"/>
  <c r="K33" i="3"/>
  <c r="L33" i="3"/>
  <c r="M33" i="3"/>
  <c r="N33" i="3"/>
  <c r="O33" i="3"/>
  <c r="C34" i="3"/>
  <c r="P34" i="3"/>
  <c r="Q34" i="3"/>
  <c r="R34" i="3"/>
  <c r="D34" i="3"/>
  <c r="G34" i="3"/>
  <c r="I34" i="3"/>
  <c r="J34" i="3"/>
  <c r="K34" i="3"/>
  <c r="L34" i="3"/>
  <c r="M34" i="3"/>
  <c r="N34" i="3"/>
  <c r="O34" i="3"/>
  <c r="C35" i="3"/>
  <c r="P35" i="3"/>
  <c r="Q35" i="3"/>
  <c r="R35" i="3"/>
  <c r="D35" i="3"/>
  <c r="G35" i="3"/>
  <c r="I35" i="3"/>
  <c r="J35" i="3"/>
  <c r="K35" i="3"/>
  <c r="L35" i="3"/>
  <c r="M35" i="3"/>
  <c r="N35" i="3"/>
  <c r="O35" i="3"/>
  <c r="C36" i="3"/>
  <c r="P36" i="3"/>
  <c r="Q36" i="3"/>
  <c r="R36" i="3"/>
  <c r="D36" i="3"/>
  <c r="G36" i="3"/>
  <c r="I36" i="3"/>
  <c r="J36" i="3"/>
  <c r="K36" i="3"/>
  <c r="L36" i="3"/>
  <c r="M36" i="3"/>
  <c r="N36" i="3"/>
  <c r="O36" i="3"/>
  <c r="C37" i="3"/>
  <c r="P37" i="3"/>
  <c r="Q37" i="3"/>
  <c r="R37" i="3"/>
  <c r="D37" i="3"/>
  <c r="G37" i="3"/>
  <c r="I37" i="3"/>
  <c r="J37" i="3"/>
  <c r="K37" i="3"/>
  <c r="L37" i="3"/>
  <c r="M37" i="3"/>
  <c r="N37" i="3"/>
  <c r="O37" i="3"/>
  <c r="G6" i="2"/>
  <c r="I6" i="2"/>
  <c r="J6" i="2"/>
  <c r="K6" i="2"/>
  <c r="L6" i="2"/>
  <c r="M6" i="2"/>
  <c r="N6" i="2"/>
  <c r="O6" i="2"/>
  <c r="G7" i="2"/>
  <c r="I7" i="2"/>
  <c r="J7" i="2"/>
  <c r="K7" i="2"/>
  <c r="L7" i="2"/>
  <c r="M7" i="2"/>
  <c r="N7" i="2"/>
  <c r="O7" i="2"/>
  <c r="G8" i="2"/>
  <c r="I8" i="2"/>
  <c r="J8" i="2"/>
  <c r="K8" i="2"/>
  <c r="L8" i="2"/>
  <c r="M8" i="2"/>
  <c r="N8" i="2"/>
  <c r="O8" i="2"/>
  <c r="G9" i="2"/>
  <c r="I9" i="2"/>
  <c r="J9" i="2"/>
  <c r="K9" i="2"/>
  <c r="L9" i="2"/>
  <c r="M9" i="2"/>
  <c r="N9" i="2"/>
  <c r="O9" i="2"/>
  <c r="G10" i="2"/>
  <c r="I10" i="2"/>
  <c r="J10" i="2"/>
  <c r="K10" i="2"/>
  <c r="L10" i="2"/>
  <c r="M10" i="2"/>
  <c r="N10" i="2"/>
  <c r="O10" i="2"/>
  <c r="G11" i="2"/>
  <c r="I11" i="2"/>
  <c r="J11" i="2"/>
  <c r="K11" i="2"/>
  <c r="L11" i="2"/>
  <c r="M11" i="2"/>
  <c r="N11" i="2"/>
  <c r="O11" i="2"/>
  <c r="G12" i="2"/>
  <c r="I12" i="2"/>
  <c r="J12" i="2"/>
  <c r="K12" i="2"/>
  <c r="L12" i="2"/>
  <c r="M12" i="2"/>
  <c r="N12" i="2"/>
  <c r="O12" i="2"/>
  <c r="G13" i="2"/>
  <c r="I13" i="2"/>
  <c r="J13" i="2"/>
  <c r="K13" i="2"/>
  <c r="L13" i="2"/>
  <c r="M13" i="2"/>
  <c r="N13" i="2"/>
  <c r="O13" i="2"/>
  <c r="G14" i="2"/>
  <c r="I14" i="2"/>
  <c r="J14" i="2"/>
  <c r="K14" i="2"/>
  <c r="L14" i="2"/>
  <c r="M14" i="2"/>
  <c r="N14" i="2"/>
  <c r="O14" i="2"/>
  <c r="G15" i="2"/>
  <c r="I15" i="2"/>
  <c r="J15" i="2"/>
  <c r="K15" i="2"/>
  <c r="L15" i="2"/>
  <c r="M15" i="2"/>
  <c r="N15" i="2"/>
  <c r="O15" i="2"/>
  <c r="G16" i="2"/>
  <c r="I16" i="2"/>
  <c r="J16" i="2"/>
  <c r="K16" i="2"/>
  <c r="L16" i="2"/>
  <c r="M16" i="2"/>
  <c r="N16" i="2"/>
  <c r="O16" i="2"/>
  <c r="G17" i="2"/>
  <c r="I17" i="2"/>
  <c r="J17" i="2"/>
  <c r="K17" i="2"/>
  <c r="L17" i="2"/>
  <c r="M17" i="2"/>
  <c r="N17" i="2"/>
  <c r="O17" i="2"/>
  <c r="G18" i="2"/>
  <c r="I18" i="2"/>
  <c r="J18" i="2"/>
  <c r="K18" i="2"/>
  <c r="L18" i="2"/>
  <c r="M18" i="2"/>
  <c r="N18" i="2"/>
  <c r="O18" i="2"/>
  <c r="G19" i="2"/>
  <c r="I19" i="2"/>
  <c r="J19" i="2"/>
  <c r="K19" i="2"/>
  <c r="L19" i="2"/>
  <c r="M19" i="2"/>
  <c r="N19" i="2"/>
  <c r="O19" i="2"/>
  <c r="G20" i="2"/>
  <c r="I20" i="2"/>
  <c r="J20" i="2"/>
  <c r="K20" i="2"/>
  <c r="L20" i="2"/>
  <c r="M20" i="2"/>
  <c r="N20" i="2"/>
  <c r="O20" i="2"/>
  <c r="G21" i="2"/>
  <c r="I21" i="2"/>
  <c r="J21" i="2"/>
  <c r="K21" i="2"/>
  <c r="L21" i="2"/>
  <c r="M21" i="2"/>
  <c r="N21" i="2"/>
  <c r="O21" i="2"/>
  <c r="G22" i="2"/>
  <c r="I22" i="2"/>
  <c r="J22" i="2"/>
  <c r="K22" i="2"/>
  <c r="L22" i="2"/>
  <c r="M22" i="2"/>
  <c r="N22" i="2"/>
  <c r="O22" i="2"/>
  <c r="G23" i="2"/>
  <c r="I23" i="2"/>
  <c r="J23" i="2"/>
  <c r="K23" i="2"/>
  <c r="L23" i="2"/>
  <c r="M23" i="2"/>
  <c r="N23" i="2"/>
  <c r="O23" i="2"/>
  <c r="G24" i="2"/>
  <c r="I24" i="2"/>
  <c r="J24" i="2"/>
  <c r="K24" i="2"/>
  <c r="L24" i="2"/>
  <c r="M24" i="2"/>
  <c r="N24" i="2"/>
  <c r="O24" i="2"/>
  <c r="G25" i="2"/>
  <c r="I25" i="2"/>
  <c r="J25" i="2"/>
  <c r="K25" i="2"/>
  <c r="L25" i="2"/>
  <c r="M25" i="2"/>
  <c r="N25" i="2"/>
  <c r="O25" i="2"/>
  <c r="G26" i="2"/>
  <c r="I26" i="2"/>
  <c r="J26" i="2"/>
  <c r="K26" i="2"/>
  <c r="L26" i="2"/>
  <c r="M26" i="2"/>
  <c r="N26" i="2"/>
  <c r="O26" i="2"/>
  <c r="G27" i="2"/>
  <c r="I27" i="2"/>
  <c r="J27" i="2"/>
  <c r="K27" i="2"/>
  <c r="L27" i="2"/>
  <c r="M27" i="2"/>
  <c r="N27" i="2"/>
  <c r="O27" i="2"/>
  <c r="G28" i="2"/>
  <c r="I28" i="2"/>
  <c r="J28" i="2"/>
  <c r="K28" i="2"/>
  <c r="L28" i="2"/>
  <c r="M28" i="2"/>
  <c r="N28" i="2"/>
  <c r="O28" i="2"/>
  <c r="G29" i="2"/>
  <c r="I29" i="2"/>
  <c r="J29" i="2"/>
  <c r="K29" i="2"/>
  <c r="L29" i="2"/>
  <c r="M29" i="2"/>
  <c r="N29" i="2"/>
  <c r="O29" i="2"/>
  <c r="G30" i="2"/>
  <c r="I30" i="2"/>
  <c r="J30" i="2"/>
  <c r="K30" i="2"/>
  <c r="L30" i="2"/>
  <c r="M30" i="2"/>
  <c r="N30" i="2"/>
  <c r="O30" i="2"/>
  <c r="G31" i="2"/>
  <c r="I31" i="2"/>
  <c r="J31" i="2"/>
  <c r="K31" i="2"/>
  <c r="L31" i="2"/>
  <c r="M31" i="2"/>
  <c r="N31" i="2"/>
  <c r="O31" i="2"/>
  <c r="G32" i="2"/>
  <c r="I32" i="2"/>
  <c r="J32" i="2"/>
  <c r="K32" i="2"/>
  <c r="L32" i="2"/>
  <c r="M32" i="2"/>
  <c r="N32" i="2"/>
  <c r="O32" i="2"/>
  <c r="G33" i="2"/>
  <c r="I33" i="2"/>
  <c r="J33" i="2"/>
  <c r="K33" i="2"/>
  <c r="L33" i="2"/>
  <c r="M33" i="2"/>
  <c r="N33" i="2"/>
  <c r="O33" i="2"/>
  <c r="G34" i="2"/>
  <c r="I34" i="2"/>
  <c r="J34" i="2"/>
  <c r="K34" i="2"/>
  <c r="L34" i="2"/>
  <c r="M34" i="2"/>
  <c r="N34" i="2"/>
  <c r="O34" i="2"/>
  <c r="J7" i="1"/>
  <c r="I7" i="1"/>
  <c r="K7" i="1"/>
  <c r="L7" i="1"/>
  <c r="V7" i="1"/>
  <c r="W7" i="1"/>
  <c r="X7" i="1"/>
  <c r="S7" i="1"/>
  <c r="T7" i="1"/>
  <c r="U7" i="1"/>
  <c r="N7" i="1"/>
  <c r="M7" i="1"/>
  <c r="H7" i="1"/>
  <c r="G7" i="1"/>
  <c r="J6" i="1"/>
  <c r="I6" i="1"/>
  <c r="K6" i="1"/>
  <c r="L6" i="1"/>
  <c r="V6" i="1"/>
  <c r="W6" i="1"/>
  <c r="X6" i="1"/>
  <c r="S6" i="1"/>
  <c r="T6" i="1"/>
  <c r="U6" i="1"/>
  <c r="N6" i="1"/>
  <c r="M6" i="1"/>
  <c r="H6" i="1"/>
  <c r="G6" i="1"/>
  <c r="J5" i="1"/>
  <c r="I5" i="1"/>
  <c r="K5" i="1"/>
  <c r="L5" i="1"/>
  <c r="V5" i="1"/>
  <c r="W5" i="1"/>
  <c r="X5" i="1"/>
  <c r="S5" i="1"/>
  <c r="T5" i="1"/>
  <c r="U5" i="1"/>
  <c r="N5" i="1"/>
  <c r="M5" i="1"/>
  <c r="H5" i="1"/>
  <c r="G5" i="1"/>
  <c r="J4" i="1"/>
  <c r="I4" i="1"/>
  <c r="K4" i="1"/>
  <c r="L4" i="1"/>
  <c r="V4" i="1"/>
  <c r="W4" i="1"/>
  <c r="X4" i="1"/>
  <c r="S4" i="1"/>
  <c r="T4" i="1"/>
  <c r="U4" i="1"/>
  <c r="N4" i="1"/>
  <c r="M4" i="1"/>
  <c r="H4" i="1"/>
  <c r="G4" i="1"/>
  <c r="J3" i="1"/>
  <c r="I3" i="1"/>
  <c r="K3" i="1"/>
  <c r="L3" i="1"/>
  <c r="V3" i="1"/>
  <c r="W3" i="1"/>
  <c r="X3" i="1"/>
  <c r="S3" i="1"/>
  <c r="T3" i="1"/>
  <c r="U3" i="1"/>
  <c r="N3" i="1"/>
  <c r="M3" i="1"/>
  <c r="H3" i="1"/>
  <c r="G3" i="1"/>
  <c r="J2" i="1"/>
  <c r="I2" i="1"/>
  <c r="K2" i="1"/>
  <c r="L2" i="1"/>
  <c r="V2" i="1"/>
  <c r="W2" i="1"/>
  <c r="X2" i="1"/>
  <c r="S2" i="1"/>
  <c r="T2" i="1"/>
  <c r="U2" i="1"/>
  <c r="N2" i="1"/>
  <c r="M2" i="1"/>
  <c r="H2" i="1"/>
  <c r="G2" i="1"/>
  <c r="G4" i="22"/>
  <c r="I4" i="22"/>
  <c r="J4" i="22"/>
  <c r="K4" i="22"/>
  <c r="L4" i="22"/>
  <c r="M4" i="22"/>
  <c r="N4" i="22"/>
  <c r="O4" i="22"/>
  <c r="G5" i="22"/>
  <c r="I5" i="22"/>
  <c r="J5" i="22"/>
  <c r="K5" i="22"/>
  <c r="L5" i="22"/>
  <c r="M5" i="22"/>
  <c r="N5" i="22"/>
  <c r="O5" i="22"/>
  <c r="G6" i="22"/>
  <c r="I6" i="22"/>
  <c r="J6" i="22"/>
  <c r="K6" i="22"/>
  <c r="L6" i="22"/>
  <c r="M6" i="22"/>
  <c r="N6" i="22"/>
  <c r="O6" i="22"/>
  <c r="G7" i="22"/>
  <c r="I7" i="22"/>
  <c r="J7" i="22"/>
  <c r="K7" i="22"/>
  <c r="L7" i="22"/>
  <c r="M7" i="22"/>
  <c r="N7" i="22"/>
  <c r="O7" i="22"/>
  <c r="G8" i="22"/>
  <c r="I8" i="22"/>
  <c r="J8" i="22"/>
  <c r="K8" i="22"/>
  <c r="L8" i="22"/>
  <c r="M8" i="22"/>
  <c r="N8" i="22"/>
  <c r="O8" i="22"/>
  <c r="G9" i="22"/>
  <c r="I9" i="22"/>
  <c r="J9" i="22"/>
  <c r="K9" i="22"/>
  <c r="L9" i="22"/>
  <c r="M9" i="22"/>
  <c r="N9" i="22"/>
  <c r="O9" i="22"/>
  <c r="G10" i="22"/>
  <c r="I10" i="22"/>
  <c r="J10" i="22"/>
  <c r="K10" i="22"/>
  <c r="L10" i="22"/>
  <c r="M10" i="22"/>
  <c r="N10" i="22"/>
  <c r="O10" i="22"/>
  <c r="G11" i="22"/>
  <c r="I11" i="22"/>
  <c r="J11" i="22"/>
  <c r="K11" i="22"/>
  <c r="L11" i="22"/>
  <c r="M11" i="22"/>
  <c r="N11" i="22"/>
  <c r="O11" i="22"/>
  <c r="G12" i="22"/>
  <c r="I12" i="22"/>
  <c r="J12" i="22"/>
  <c r="K12" i="22"/>
  <c r="L12" i="22"/>
  <c r="M12" i="22"/>
  <c r="N12" i="22"/>
  <c r="O12" i="22"/>
  <c r="G13" i="22"/>
  <c r="I13" i="22"/>
  <c r="J13" i="22"/>
  <c r="K13" i="22"/>
  <c r="L13" i="22"/>
  <c r="M13" i="22"/>
  <c r="N13" i="22"/>
  <c r="O13" i="22"/>
  <c r="G4" i="11"/>
  <c r="I4" i="11"/>
  <c r="J4" i="11"/>
  <c r="K4" i="11"/>
  <c r="L4" i="11"/>
  <c r="M4" i="11"/>
  <c r="N4" i="11"/>
  <c r="O4" i="11"/>
  <c r="G5" i="11"/>
  <c r="I5" i="11"/>
  <c r="J5" i="11"/>
  <c r="K5" i="11"/>
  <c r="L5" i="11"/>
  <c r="M5" i="11"/>
  <c r="N5" i="11"/>
  <c r="O5" i="11"/>
  <c r="I3" i="2"/>
  <c r="I4" i="2"/>
  <c r="I5" i="2"/>
  <c r="I2" i="2"/>
  <c r="I40" i="2"/>
  <c r="J3" i="22"/>
  <c r="J2" i="22"/>
  <c r="J38" i="22"/>
  <c r="B2" i="10"/>
  <c r="J2" i="2"/>
  <c r="J3" i="2"/>
  <c r="J4" i="2"/>
  <c r="J5" i="2"/>
  <c r="J40" i="2"/>
  <c r="C2" i="10"/>
  <c r="K2" i="2"/>
  <c r="K3" i="2"/>
  <c r="K4" i="2"/>
  <c r="K5" i="2"/>
  <c r="K40" i="2"/>
  <c r="D2" i="10"/>
  <c r="L2" i="2"/>
  <c r="L3" i="2"/>
  <c r="L4" i="2"/>
  <c r="L5" i="2"/>
  <c r="L40" i="2"/>
  <c r="E2" i="10"/>
  <c r="M2" i="2"/>
  <c r="M3" i="2"/>
  <c r="M4" i="2"/>
  <c r="M5" i="2"/>
  <c r="M40" i="2"/>
  <c r="F2" i="10"/>
  <c r="N2" i="2"/>
  <c r="N3" i="2"/>
  <c r="N4" i="2"/>
  <c r="N5" i="2"/>
  <c r="N40" i="2"/>
  <c r="G2" i="10"/>
  <c r="O2" i="2"/>
  <c r="O3" i="2"/>
  <c r="O4" i="2"/>
  <c r="O5" i="2"/>
  <c r="O40" i="2"/>
  <c r="H2" i="10"/>
  <c r="J2" i="10"/>
  <c r="I2" i="3"/>
  <c r="I3" i="3"/>
  <c r="I39" i="3"/>
  <c r="B3" i="10"/>
  <c r="J2" i="3"/>
  <c r="J3" i="3"/>
  <c r="J39" i="3"/>
  <c r="C3" i="10"/>
  <c r="K2" i="3"/>
  <c r="K3" i="3"/>
  <c r="K39" i="3"/>
  <c r="D3" i="10"/>
  <c r="L2" i="3"/>
  <c r="L3" i="3"/>
  <c r="L39" i="3"/>
  <c r="E3" i="10"/>
  <c r="M2" i="3"/>
  <c r="M3" i="3"/>
  <c r="M39" i="3"/>
  <c r="F3" i="10"/>
  <c r="N2" i="3"/>
  <c r="N3" i="3"/>
  <c r="N39" i="3"/>
  <c r="G3" i="10"/>
  <c r="O2" i="3"/>
  <c r="O3" i="3"/>
  <c r="O39" i="3"/>
  <c r="H3" i="10"/>
  <c r="J3" i="10"/>
  <c r="I2" i="11"/>
  <c r="I3" i="11"/>
  <c r="I39" i="11"/>
  <c r="B4" i="10"/>
  <c r="J2" i="11"/>
  <c r="J3" i="11"/>
  <c r="J39" i="11"/>
  <c r="C4" i="10"/>
  <c r="K2" i="11"/>
  <c r="K3" i="11"/>
  <c r="K39" i="11"/>
  <c r="D4" i="10"/>
  <c r="L2" i="11"/>
  <c r="L3" i="11"/>
  <c r="L39" i="11"/>
  <c r="E4" i="10"/>
  <c r="M2" i="11"/>
  <c r="M3" i="11"/>
  <c r="M39" i="11"/>
  <c r="F4" i="10"/>
  <c r="N2" i="11"/>
  <c r="N3" i="11"/>
  <c r="N39" i="11"/>
  <c r="G4" i="10"/>
  <c r="O2" i="11"/>
  <c r="O3" i="11"/>
  <c r="O39" i="11"/>
  <c r="H4" i="10"/>
  <c r="J4" i="10"/>
  <c r="I2" i="12"/>
  <c r="I3" i="12"/>
  <c r="I4" i="12"/>
  <c r="I36" i="12"/>
  <c r="B5" i="10"/>
  <c r="J2" i="12"/>
  <c r="J3" i="12"/>
  <c r="J4" i="12"/>
  <c r="J36" i="12"/>
  <c r="C5" i="10"/>
  <c r="K2" i="12"/>
  <c r="K3" i="12"/>
  <c r="K4" i="12"/>
  <c r="K36" i="12"/>
  <c r="D5" i="10"/>
  <c r="L2" i="12"/>
  <c r="L3" i="12"/>
  <c r="L4" i="12"/>
  <c r="L36" i="12"/>
  <c r="E5" i="10"/>
  <c r="M2" i="12"/>
  <c r="M3" i="12"/>
  <c r="M4" i="12"/>
  <c r="M36" i="12"/>
  <c r="F5" i="10"/>
  <c r="N2" i="12"/>
  <c r="N3" i="12"/>
  <c r="N4" i="12"/>
  <c r="N36" i="12"/>
  <c r="G5" i="10"/>
  <c r="O2" i="12"/>
  <c r="O3" i="12"/>
  <c r="O4" i="12"/>
  <c r="O36" i="12"/>
  <c r="H5" i="10"/>
  <c r="J5" i="10"/>
  <c r="I2" i="18"/>
  <c r="I3" i="18"/>
  <c r="I4" i="18"/>
  <c r="I5" i="18"/>
  <c r="I6" i="18"/>
  <c r="I7" i="18"/>
  <c r="I8" i="18"/>
  <c r="I9" i="18"/>
  <c r="I38" i="18"/>
  <c r="B6" i="10"/>
  <c r="J2" i="18"/>
  <c r="J3" i="18"/>
  <c r="J4" i="18"/>
  <c r="J5" i="18"/>
  <c r="J6" i="18"/>
  <c r="J7" i="18"/>
  <c r="J8" i="18"/>
  <c r="J9" i="18"/>
  <c r="J38" i="18"/>
  <c r="C6" i="10"/>
  <c r="K2" i="18"/>
  <c r="K3" i="18"/>
  <c r="K4" i="18"/>
  <c r="K5" i="18"/>
  <c r="K6" i="18"/>
  <c r="K7" i="18"/>
  <c r="K8" i="18"/>
  <c r="K9" i="18"/>
  <c r="K38" i="18"/>
  <c r="D6" i="10"/>
  <c r="L2" i="18"/>
  <c r="L3" i="18"/>
  <c r="L4" i="18"/>
  <c r="L5" i="18"/>
  <c r="L6" i="18"/>
  <c r="L7" i="18"/>
  <c r="L8" i="18"/>
  <c r="L9" i="18"/>
  <c r="L38" i="18"/>
  <c r="E6" i="10"/>
  <c r="M2" i="18"/>
  <c r="M3" i="18"/>
  <c r="M4" i="18"/>
  <c r="M5" i="18"/>
  <c r="M6" i="18"/>
  <c r="M7" i="18"/>
  <c r="M8" i="18"/>
  <c r="M9" i="18"/>
  <c r="M38" i="18"/>
  <c r="F6" i="10"/>
  <c r="N2" i="18"/>
  <c r="N3" i="18"/>
  <c r="N4" i="18"/>
  <c r="N5" i="18"/>
  <c r="N6" i="18"/>
  <c r="N7" i="18"/>
  <c r="N8" i="18"/>
  <c r="N9" i="18"/>
  <c r="N38" i="18"/>
  <c r="G6" i="10"/>
  <c r="O2" i="18"/>
  <c r="O3" i="18"/>
  <c r="O4" i="18"/>
  <c r="O5" i="18"/>
  <c r="O6" i="18"/>
  <c r="O7" i="18"/>
  <c r="O8" i="18"/>
  <c r="O9" i="18"/>
  <c r="O38" i="18"/>
  <c r="H6" i="10"/>
  <c r="J6" i="10"/>
  <c r="I2" i="22"/>
  <c r="I3" i="22"/>
  <c r="I38" i="22"/>
  <c r="B7" i="10"/>
  <c r="C7" i="10"/>
  <c r="K2" i="22"/>
  <c r="K3" i="22"/>
  <c r="K38" i="22"/>
  <c r="D7" i="10"/>
  <c r="L2" i="22"/>
  <c r="L3" i="22"/>
  <c r="L38" i="22"/>
  <c r="E7" i="10"/>
  <c r="M2" i="22"/>
  <c r="M3" i="22"/>
  <c r="M38" i="22"/>
  <c r="F7" i="10"/>
  <c r="N2" i="22"/>
  <c r="N3" i="22"/>
  <c r="N38" i="22"/>
  <c r="G7" i="10"/>
  <c r="O2" i="22"/>
  <c r="O3" i="22"/>
  <c r="O38" i="22"/>
  <c r="H7" i="10"/>
  <c r="J7" i="10"/>
  <c r="J9" i="10"/>
  <c r="C9" i="10"/>
  <c r="C10" i="10"/>
  <c r="D9" i="10"/>
  <c r="D10" i="10"/>
  <c r="E9" i="10"/>
  <c r="E10" i="10"/>
  <c r="F9" i="10"/>
  <c r="F10" i="10"/>
  <c r="G9" i="10"/>
  <c r="G10" i="10"/>
  <c r="H9" i="10"/>
  <c r="H10" i="10"/>
  <c r="B9" i="10"/>
  <c r="B10" i="10"/>
  <c r="G8" i="18"/>
  <c r="G9" i="18"/>
  <c r="G6" i="18"/>
  <c r="G7" i="18"/>
  <c r="G3" i="22"/>
  <c r="G2" i="22"/>
  <c r="G5" i="18"/>
  <c r="G4" i="18"/>
  <c r="G3" i="18"/>
  <c r="G2" i="18"/>
  <c r="G4" i="12"/>
  <c r="G3" i="12"/>
  <c r="G2" i="12"/>
  <c r="G3" i="11"/>
  <c r="G2" i="11"/>
  <c r="G3" i="3"/>
  <c r="G2" i="3"/>
  <c r="G4" i="2"/>
  <c r="G5" i="2"/>
  <c r="G2" i="2"/>
  <c r="G3" i="2"/>
</calcChain>
</file>

<file path=xl/connections.xml><?xml version="1.0" encoding="utf-8"?>
<connections xmlns="http://schemas.openxmlformats.org/spreadsheetml/2006/main">
  <connection id="1" name="KP_TRANSITS.txt" type="6" refreshedVersion="0" background="1" saveData="1">
    <textPr fileType="mac" sourceFile="Macintosh HD:Users:riccardoclaudi:Dropbox:GAPS:GAPS_OBSERVATION:AOT28:DECEMBER:KP_TRANSITS.txt" thousands="'" space="1" consecutive="1">
      <textFields count="4">
        <textField/>
        <textField/>
        <textField/>
        <textField/>
      </textFields>
    </textPr>
  </connection>
</connections>
</file>

<file path=xl/sharedStrings.xml><?xml version="1.0" encoding="utf-8"?>
<sst xmlns="http://schemas.openxmlformats.org/spreadsheetml/2006/main" count="719" uniqueCount="338">
  <si>
    <t>DATE</t>
  </si>
  <si>
    <t>Fraction of night</t>
  </si>
  <si>
    <t>Special</t>
  </si>
  <si>
    <t>Observer</t>
  </si>
  <si>
    <t>UT(0)</t>
  </si>
  <si>
    <t>UT(1)</t>
  </si>
  <si>
    <t>EXPT</t>
  </si>
  <si>
    <t>EPOCH</t>
  </si>
  <si>
    <t>Comment</t>
  </si>
  <si>
    <t>Sunset (UT)</t>
  </si>
  <si>
    <t>Sunrise (UT)</t>
  </si>
  <si>
    <t>OverHeads</t>
  </si>
  <si>
    <t>TIME RML</t>
  </si>
  <si>
    <t>TIME M</t>
  </si>
  <si>
    <t>TIME KP</t>
  </si>
  <si>
    <t>TIME MP</t>
  </si>
  <si>
    <t>TIME OC</t>
  </si>
  <si>
    <t>TIME AS</t>
  </si>
  <si>
    <t>TIME IP</t>
  </si>
  <si>
    <t>Sunset</t>
  </si>
  <si>
    <t>Sunrise</t>
  </si>
  <si>
    <t xml:space="preserve"> Evening Twilight</t>
  </si>
  <si>
    <t>Morning Twilight</t>
  </si>
  <si>
    <t xml:space="preserve"> Evening Twilight (UT)</t>
  </si>
  <si>
    <t>Morning Twilight (UT)</t>
  </si>
  <si>
    <t>Night Length (hr)</t>
  </si>
  <si>
    <t>Hour Assigned (hr)</t>
  </si>
  <si>
    <t>NIGHT BEGIN (UT)</t>
  </si>
  <si>
    <t>NIGHT END (UT)</t>
  </si>
  <si>
    <t>HH</t>
  </si>
  <si>
    <t>MM</t>
  </si>
  <si>
    <t>TOTAL</t>
  </si>
  <si>
    <t>NIGHT</t>
  </si>
  <si>
    <t>TIME RML (hr)</t>
  </si>
  <si>
    <t>TIME M (hr)</t>
  </si>
  <si>
    <t>TIME KP (hr)</t>
  </si>
  <si>
    <t>TIME MP (hr)</t>
  </si>
  <si>
    <t>TIME OC (hr)</t>
  </si>
  <si>
    <t>TIME AS (hr)</t>
  </si>
  <si>
    <t>TIME IP (hr)</t>
  </si>
  <si>
    <t>CODE</t>
  </si>
  <si>
    <t>Planned Hours/d</t>
  </si>
  <si>
    <t>V1.0</t>
  </si>
  <si>
    <t>NOTES</t>
  </si>
  <si>
    <t>NOTE_01</t>
  </si>
  <si>
    <t>NOTE_07</t>
  </si>
  <si>
    <t>TITLE</t>
  </si>
  <si>
    <t>WRITTEN</t>
  </si>
  <si>
    <t>NOTE_10</t>
  </si>
  <si>
    <t>NOTE_05</t>
  </si>
  <si>
    <t>NOTE_09</t>
  </si>
  <si>
    <t>LP Spread 31 obs. along the semester, Observation starting since September 28 to January 31.</t>
  </si>
  <si>
    <t>TP Spread over semester (1/month)</t>
  </si>
  <si>
    <t>LP Spread 11 obs. along the semester, Observation starting since December 4 to January 31.</t>
  </si>
  <si>
    <t>NOTE_12</t>
  </si>
  <si>
    <t>NOTE_06</t>
  </si>
  <si>
    <t>LP Spread 18 obs. along the semester, Observation starting since November 2 to January 31.</t>
  </si>
  <si>
    <r>
      <t xml:space="preserve">LP Spread 10 obs. along the semester, Observation starting since December 26 to January 31. HD106515A binary system with similar components separation=  6.9 arcsec pos angle=  267 deg (from N to E) delta V =0.27 DO brightest (=eastern) component only; </t>
    </r>
    <r>
      <rPr>
        <sz val="12"/>
        <color rgb="FFFF0000"/>
        <rFont val="Calibri"/>
        <family val="2"/>
        <scheme val="minor"/>
      </rPr>
      <t>due the high possibility of contamination with bad seeing this sar shall be observed with seeingbetter that 1.5 arcsc</t>
    </r>
  </si>
  <si>
    <t>Fract</t>
  </si>
  <si>
    <t>END (UTt) Hr</t>
  </si>
  <si>
    <t>BEG (UTt) Hr</t>
  </si>
  <si>
    <t>NOTE</t>
  </si>
  <si>
    <t>COMMENT</t>
  </si>
  <si>
    <t>AUTHOR</t>
  </si>
  <si>
    <t>Assuming an air mass of 1.6 and a seeing of 1.0 arcsec, the HARPS-S ETC indicates that a total exposure of about 30 min is required  for SPI study purposes. 
In order to conduct a pilot study for the detection of oscillations, we ask to perform fast time series observations during 1-2 nights at the beginning of the monitoring campaign, under the supervision of a trained visiting observer (Francesco Borsa) . A sequence of 30 spectra, each with an exposure time of 60 seconds is adequate for this purpose. In case of seeing worse than 1.5 arcsec, the exposure time could be increased up to 90 second per spectrum taking a sequence of 15-20 spectra. Owing to the CCD reading time (about 30 seconds per reading), the overhead increases to about 15-20 minutes for these short-cadence sequences. The total exposure time (Texp*n Spectra) for each epoch is determined by the requirement of reaching S/N &gt;~ 400 per pixel at 395 nm (continuum between  the H and K CaII lines).</t>
  </si>
  <si>
    <t>AMa</t>
  </si>
  <si>
    <t>NOTE_02</t>
  </si>
  <si>
    <t>Assuming an air mass of 1.6 and a seeing of 1.0 arcsec, the HARPS-S ETC indicates that about 30 min per exposure are required.  It is mandatory to avoid saturation at longer wavelength , therefore the total exposure time needs to be splitted in subexposures of max 2-5 min. However, optimal subexposure times and saturation thresholds depend on the actual seeing. A sub-exposure time of 180-200 seconds appears to be adequate for an air mass around 1.6 and an average seeing of 1.0 arcsec. The total exposure time (Texp*n Spectra) for each epoch is determined by the requirement of reaching S/N &gt;~ 400 per pixel at 395 nm (continuum between  the H and K CaII lines). In order to study SPI effects at a single epoch, a coverage of at least three orbital periods is recommended (at least 10 observations). Continuous monitoring (dayly observations) would provide the best information, but -- taking into account possible difficulties in scheduling 10 consecutive nights -- a uniform phase coverage of the 3.3d period for three times along a maximum time span of 2-3 weeks is an acceptable compromise. A longer time baseline is not recommended because the pattern of stellar active regions may undergo rearrangement.</t>
  </si>
  <si>
    <t>NOTE_03</t>
  </si>
  <si>
    <t>LP Spread 40 obs. along the semester, Observation starting sinceAugust 7 to January 31. Max Epochs 56 planned epochs 40</t>
  </si>
  <si>
    <t>SDe</t>
  </si>
  <si>
    <t>NOTE_04</t>
  </si>
  <si>
    <t>LP Spread 40 obs. along the semester, Observation starting since September 2 to January 31. Max Epochs 48 planned epochs 40</t>
  </si>
  <si>
    <t>SDe/RCl</t>
  </si>
  <si>
    <t>NOTE_08</t>
  </si>
  <si>
    <t>LP Spread 56 obs. along the semester, Observation starting since August 26 to January 31.</t>
  </si>
  <si>
    <t>NOTE_11</t>
  </si>
  <si>
    <t>red companion at 6.86 arcsec, Delta R=1.36 mag. DO brighter</t>
  </si>
  <si>
    <t>RCl</t>
  </si>
  <si>
    <t>binary system with similar components separation= 31 arcsec pos angle=         (from N to E) delta V =0.05
DO northern component only SEE NOTE_36</t>
  </si>
  <si>
    <t>NOTE_13</t>
  </si>
  <si>
    <t>binary system with similar components  separation= 11.2   arcsec, pos angle=         (from N to E) delta I = 0.53, DO secondary only</t>
  </si>
  <si>
    <t>NOTE_14</t>
  </si>
  <si>
    <t>Do not observe during AOT27 (Mail by SDe 2013-Feb-02)</t>
  </si>
  <si>
    <t>NOTE_15</t>
  </si>
  <si>
    <t>The target is a OC Target once it will be observed with other oCs target it will be not observed in KP program</t>
  </si>
  <si>
    <t>NOTE_16</t>
  </si>
  <si>
    <t>This star has been rejected. See the Aso's Mail of 2012-10-18.</t>
  </si>
  <si>
    <t>NOTE_17</t>
  </si>
  <si>
    <t>This M star has been REJECTED. See Gmi's Mail of 2012 Dec 7th</t>
  </si>
  <si>
    <t>NOTE_18</t>
  </si>
  <si>
    <t>M33 (ap_566) -- Star in double system</t>
  </si>
  <si>
    <t>LAf</t>
  </si>
  <si>
    <t>NOTE_19</t>
  </si>
  <si>
    <t>M43 (ap_3378) -- Double or multiple star</t>
  </si>
  <si>
    <t>NOTE_20</t>
  </si>
  <si>
    <t>M44 (ap_846) -- High proper motion star (stella molto spostata nella finding chart, rispetto alle coordinate)</t>
  </si>
  <si>
    <t>NOTE_21</t>
  </si>
  <si>
    <t>M54 (ap_2649) -- Star in double system</t>
  </si>
  <si>
    <t>NOTE_22</t>
  </si>
  <si>
    <t>M61 (ap_3093) -- Star in double system con M64</t>
  </si>
  <si>
    <t>NOTE_23</t>
  </si>
  <si>
    <t>M64 (ap_3092) -- Star in double system con M61</t>
  </si>
  <si>
    <t>NOTE_24</t>
  </si>
  <si>
    <t>M69 (ap_2844) -- X-ray source</t>
  </si>
  <si>
    <t>NOTE_25</t>
  </si>
  <si>
    <t>It is the brightest star in the field</t>
  </si>
  <si>
    <t>ECo</t>
  </si>
  <si>
    <t>NOTE_26</t>
  </si>
  <si>
    <r>
      <rPr>
        <sz val="12"/>
        <color indexed="205"/>
        <rFont val="Calibri"/>
        <family val="2"/>
      </rPr>
      <t>G28</t>
    </r>
    <r>
      <rPr>
        <sz val="12"/>
        <color theme="1"/>
        <rFont val="Calibri"/>
        <family val="2"/>
        <scheme val="minor"/>
      </rPr>
      <t>-43 has been rejected. Mail sozzetti 2012-09-22</t>
    </r>
  </si>
  <si>
    <t>NOTE_27</t>
  </si>
  <si>
    <t>Dopo una discussione con Silvano e Raffaele, si conviene che lo stato evolutivo di MP16 (G9-47) e' troppo avanzato perche' le variazioni RV di breve periodo osservate siano estrinseche. (Mail Sozzetti 2013-02-26)</t>
  </si>
  <si>
    <t>Aso</t>
  </si>
  <si>
    <t>NOTE_28</t>
  </si>
  <si>
    <t>Mail Aso: 2013-04-28. M67 va con ogni probabilita' stoppata, esibisce una variazione di 2.5 km/s
in cinque giorni, e' quasi sicuramente una binaria.</t>
  </si>
  <si>
    <t>NOTE_29</t>
  </si>
  <si>
    <t xml:space="preserve">Mail Gmi 2013-04-23: la stella M57 va tolta dal campione in quanto una binaria come hanno mostrato le ultime osservazioni . </t>
  </si>
  <si>
    <t>Gmi</t>
  </si>
  <si>
    <t>NOTE_30</t>
  </si>
  <si>
    <t>Mail ASo 2013-05-25: M83 andrebbe stoppata. Come da allegato, chiaramente binaria,
probabilmente di relativamente corto periodo a vedere l'andamento, e con
una massa minima non grande (nana bruna), a giudicare dall'escursione in
RV. Pero' qui siamo abbastanza sicuramente al di fuori del range di masse
'planetario'. Mail del 2013-06-02: Abbiamo eliminato anche la 72</t>
  </si>
  <si>
    <t>Aso+Gmi</t>
  </si>
  <si>
    <t>NOTE_31</t>
  </si>
  <si>
    <t xml:space="preserve">MAIL di Laura Affer del 2013-07-26: Confermo l'eliminazione dal catalogo di M58 e M94 in quanto classificate come G/K da Lepine (mai osservate), M50 in quanto binaria, M45 early e gigante. Mail di Alessandro Sozzetti 2013-0725:  Tra gli oggetti che ti hanno fornito Laura e Giusi, M50 ha un excursus di oltre 40 km/s tra le due osservazioni prese a distanza di un mese e mezzo. Va stoppata, piuttosto che messa a priorita' media. </t>
  </si>
  <si>
    <t>Laf+Aso</t>
  </si>
  <si>
    <t>NOTE_32</t>
  </si>
  <si>
    <t>Vedi Mail di S. desidera del 2013-07-26</t>
  </si>
  <si>
    <t>NOTE_33</t>
  </si>
  <si>
    <t>NOTE_34</t>
  </si>
  <si>
    <t xml:space="preserve">Mail Laf 2013-07-29: sono tutte stelle rigettate:
ID  RA   DEC  Mv  N. Obs Note
M5   02 56 34.4  +55 26 33  10,48  1   Mis-Id in a multiple system
M19 22 10 44.7  +07 54 33  10,92   1   Sub-arcsec Binary
M26 02 01 49.0  +16 28 03  10,65    2  Sub-arcsec Binary
</t>
  </si>
  <si>
    <t>Laf</t>
  </si>
  <si>
    <t>NOTE_35</t>
  </si>
  <si>
    <t>M STARS refused see E-Mail by Gmi and Laf  of 2013-08-29: --- Qui invece c'e' la lista delle stelle definitivamente rigettate:
02 34 09.9  +68 43 21  9,9            M3     Fast Rotator
23 31 19.7  +59 44 52  9,9            M4    Early
02 56 34.4  +55 26 33  10,48          M5     Mis-Id in a multiple system
00 11 21.9  +58 37 03  11,21             M13     Early
22 10 44.7  +07 54 33  10,92          M19     Sub-arcsec Binary
02 01 49.0  +16 28 03  10,65          M26    Sub-arcsec Binary
03:16:13.8  +58:10:03  10.53          M32     Double or multiple system
03:27:53.2  +51:19:55  10.89        M35    Early
04:41:29.7  +13:13:16  11.26        M38       Binary
03:38:48.2  +54:59:21  11.27        M39    Early
04:58:30.4  +51:48:17  11.52        M42       Early
20:31:32.8  +55:57:48  10.12        M45    Early -- gigante
22:12:56.7  +55:04:50  11.02        M50    Binary
06:40:56.7  +63:53:25  11.27          M57     Binary
21:48:46.5  +40:19:43  11.27        M58      Early
11:15:12.0  +54:09:27  11.70          M66     Binary
05:46:48.7  +66:30:12  11.77          M67     Binary
20:43:34.5  +24:07:41  11.95          M72    Fast Rotator
13:19:33.3  +35:06:43  9.51           M83     Binary
14:25:46.7  +23:37:14  9.99   M94   Early</t>
  </si>
  <si>
    <t>GMi+LAf</t>
  </si>
  <si>
    <t>NOTE_36</t>
  </si>
  <si>
    <t>KP76 is the south component of a binary. The North component is KP22</t>
  </si>
  <si>
    <t>%</t>
  </si>
  <si>
    <t>AOT028 DECEMBER SCHEDULE</t>
  </si>
  <si>
    <t>DECEMBER  TOTAL (hr)</t>
  </si>
  <si>
    <t>NOTE_37</t>
  </si>
  <si>
    <t xml:space="preserve">MAIL Aso 2013 -10- 07. Se Giusi non lo ha ancora comunicato, suggerisco senz'altro di stoppare M51. Se ci sono due spettri non c'e' modo di beccare le RV giuste. </t>
  </si>
  <si>
    <t>NOTE_38</t>
  </si>
  <si>
    <t>Mail di Gmi del 2013-11-14: M49 è una binaria</t>
  </si>
  <si>
    <t>NOTE_39</t>
  </si>
  <si>
    <t>Mail Sde (2013-12-17) Target in stand By for all the LP</t>
  </si>
  <si>
    <t>KP71</t>
  </si>
  <si>
    <t>M24</t>
  </si>
  <si>
    <t>MP24</t>
  </si>
  <si>
    <t>MP21</t>
  </si>
  <si>
    <t>M6</t>
  </si>
  <si>
    <t>M8</t>
  </si>
  <si>
    <t>M21</t>
  </si>
  <si>
    <t>M34</t>
  </si>
  <si>
    <t>M9</t>
  </si>
  <si>
    <t>M2</t>
  </si>
  <si>
    <t>M14</t>
  </si>
  <si>
    <t>KP55</t>
  </si>
  <si>
    <t>KP11</t>
  </si>
  <si>
    <t>KP12</t>
  </si>
  <si>
    <t>KP76</t>
  </si>
  <si>
    <t>OC101</t>
  </si>
  <si>
    <t>OC102</t>
  </si>
  <si>
    <t>OC107</t>
  </si>
  <si>
    <t>OC116</t>
  </si>
  <si>
    <t>OC119</t>
  </si>
  <si>
    <t>OC120</t>
  </si>
  <si>
    <t>OC121</t>
  </si>
  <si>
    <t>104TAU</t>
  </si>
  <si>
    <t>S488</t>
  </si>
  <si>
    <t>S815</t>
  </si>
  <si>
    <t>YBP778</t>
  </si>
  <si>
    <t>YBP1194</t>
  </si>
  <si>
    <t>MP28</t>
  </si>
  <si>
    <t>MP30</t>
  </si>
  <si>
    <t>M97</t>
  </si>
  <si>
    <t>KP57</t>
  </si>
  <si>
    <t>KP59</t>
  </si>
  <si>
    <t>KP63</t>
  </si>
  <si>
    <t>KP7</t>
  </si>
  <si>
    <t>M67 BEDIN</t>
  </si>
  <si>
    <t>M85</t>
  </si>
  <si>
    <t>KP28</t>
  </si>
  <si>
    <t>M17</t>
  </si>
  <si>
    <t>MP22</t>
  </si>
  <si>
    <t>KP29</t>
  </si>
  <si>
    <t>M18</t>
  </si>
  <si>
    <t>KP13</t>
  </si>
  <si>
    <t>KP14</t>
  </si>
  <si>
    <t>S364</t>
  </si>
  <si>
    <t>S978</t>
  </si>
  <si>
    <t>S1557</t>
  </si>
  <si>
    <t>YBP401</t>
  </si>
  <si>
    <t>YBP1587</t>
  </si>
  <si>
    <t>MP23</t>
  </si>
  <si>
    <t>PRIORITY</t>
  </si>
  <si>
    <t>NA</t>
  </si>
  <si>
    <t>BEDIN</t>
  </si>
  <si>
    <t>KP30</t>
  </si>
  <si>
    <t>KP31</t>
  </si>
  <si>
    <t>MP25</t>
  </si>
  <si>
    <t>OC122</t>
  </si>
  <si>
    <t>OC123</t>
  </si>
  <si>
    <t>OC124</t>
  </si>
  <si>
    <t>MP29</t>
  </si>
  <si>
    <t>M105</t>
  </si>
  <si>
    <t>104Tau</t>
  </si>
  <si>
    <t>YBP1514</t>
  </si>
  <si>
    <t>YBP1722</t>
  </si>
  <si>
    <t>KP8</t>
  </si>
  <si>
    <t>YBP1137</t>
  </si>
  <si>
    <t>YBP1075</t>
  </si>
  <si>
    <t>KP5</t>
  </si>
  <si>
    <t>KP18</t>
  </si>
  <si>
    <t>KP22</t>
  </si>
  <si>
    <t>KP78</t>
  </si>
  <si>
    <t>MP11</t>
  </si>
  <si>
    <t>S1607</t>
  </si>
  <si>
    <t>KP36</t>
  </si>
  <si>
    <t>KP26</t>
  </si>
  <si>
    <t>KP65</t>
  </si>
  <si>
    <t>MP7</t>
  </si>
  <si>
    <t>MP14</t>
  </si>
  <si>
    <t>KP73</t>
  </si>
  <si>
    <t>KP79</t>
  </si>
  <si>
    <t>OBJECT</t>
  </si>
  <si>
    <t>MP26</t>
  </si>
  <si>
    <t>MP27</t>
  </si>
  <si>
    <t>MP33</t>
  </si>
  <si>
    <t>MP38</t>
  </si>
  <si>
    <t>MP3</t>
  </si>
  <si>
    <t>MP4</t>
  </si>
  <si>
    <t>MP5</t>
  </si>
  <si>
    <t>MP6</t>
  </si>
  <si>
    <t>MP8</t>
  </si>
  <si>
    <t>MP9</t>
  </si>
  <si>
    <t>MP12</t>
  </si>
  <si>
    <t>MP13</t>
  </si>
  <si>
    <t>MP20</t>
  </si>
  <si>
    <t>M22</t>
  </si>
  <si>
    <t>N23</t>
  </si>
  <si>
    <t>M27</t>
  </si>
  <si>
    <t>M33</t>
  </si>
  <si>
    <t>M77</t>
  </si>
  <si>
    <t>M82</t>
  </si>
  <si>
    <t>M102</t>
  </si>
  <si>
    <t>M104</t>
  </si>
  <si>
    <t>KG7</t>
  </si>
  <si>
    <t>M79</t>
  </si>
  <si>
    <t>M88</t>
  </si>
  <si>
    <t>M90</t>
  </si>
  <si>
    <t>M91</t>
  </si>
  <si>
    <t>M10</t>
  </si>
  <si>
    <t>M43</t>
  </si>
  <si>
    <t>M46</t>
  </si>
  <si>
    <t>M20</t>
  </si>
  <si>
    <t>KG4</t>
  </si>
  <si>
    <t>KP64</t>
  </si>
  <si>
    <t>KP37</t>
  </si>
  <si>
    <t xml:space="preserve">REQ. OBS </t>
  </si>
  <si>
    <t>PROG. OBS</t>
  </si>
  <si>
    <t>DIFF</t>
  </si>
  <si>
    <t>TOT</t>
  </si>
  <si>
    <t>SCHEDULES</t>
  </si>
  <si>
    <t>APPENDIX A</t>
  </si>
  <si>
    <t>Summary of proposed object succession. Column B=Requested observation; Column K Planned Observation; Column L Difference(Negative for non planned)</t>
  </si>
  <si>
    <t>APPENDIX B</t>
  </si>
  <si>
    <t>Notes on Objects</t>
  </si>
  <si>
    <t>#</t>
  </si>
  <si>
    <t>name</t>
  </si>
  <si>
    <t>ut_ingress</t>
  </si>
  <si>
    <t>ut_egress</t>
  </si>
  <si>
    <t>KP14=WASP-50</t>
  </si>
  <si>
    <t>2013-12-26T22:12:27</t>
  </si>
  <si>
    <t>2013-12-27T00:00:47</t>
  </si>
  <si>
    <t>KP18=WASP-12</t>
  </si>
  <si>
    <t>2013-12-27T01:19:46</t>
  </si>
  <si>
    <t>2013-12-27T04:15:26</t>
  </si>
  <si>
    <t>KP21=HAT-P-20</t>
  </si>
  <si>
    <t>2013-12-27T04:20:40</t>
  </si>
  <si>
    <t>2013-12-27T06:11:33</t>
  </si>
  <si>
    <t>KP22=XO-2</t>
  </si>
  <si>
    <t>2013-12-27T04:30:16</t>
  </si>
  <si>
    <t>2013-12-27T07:01:28</t>
  </si>
  <si>
    <t>KP23=HAT-P-30</t>
  </si>
  <si>
    <t>2013-12-27T05:31:06</t>
  </si>
  <si>
    <t>2013-12-27T07:38:50</t>
  </si>
  <si>
    <t>KP26=WASP-31</t>
  </si>
  <si>
    <t>2013-12-27T06:25:26</t>
  </si>
  <si>
    <t>2013-12-27T09:04:51</t>
  </si>
  <si>
    <t>KP11=HAT-P-16</t>
  </si>
  <si>
    <t>2013-12-27T17:45:32</t>
  </si>
  <si>
    <t>2013-12-27T20:49:17</t>
  </si>
  <si>
    <t>KP15=WASP-11</t>
  </si>
  <si>
    <t>2013-12-27T20:42:46</t>
  </si>
  <si>
    <t>2013-12-27T23:16:08</t>
  </si>
  <si>
    <t>KP8=WASP-32</t>
  </si>
  <si>
    <t>2013-12-27T22:08:42</t>
  </si>
  <si>
    <t>2013-12-28T00:34:09</t>
  </si>
  <si>
    <t>2013-12-28T03:31:24</t>
  </si>
  <si>
    <t>2013-12-28T06:27:05</t>
  </si>
  <si>
    <t>2013-12-28T21:07:60</t>
  </si>
  <si>
    <t>2013-12-28T22:56:21</t>
  </si>
  <si>
    <t>KP20=XO-4</t>
  </si>
  <si>
    <t>2013-12-29T03:08:06</t>
  </si>
  <si>
    <t>2013-12-29T07:32:06</t>
  </si>
  <si>
    <t>KP37=WASP-14</t>
  </si>
  <si>
    <t>2013-12-29T03:49:32</t>
  </si>
  <si>
    <t>2013-12-29T06:53:08</t>
  </si>
  <si>
    <t>2013-12-29T05:43:03</t>
  </si>
  <si>
    <t>2013-12-29T08:38:44</t>
  </si>
  <si>
    <t>KP9=WASP-26</t>
  </si>
  <si>
    <t>2013-12-29T18:13:35</t>
  </si>
  <si>
    <t>2013-12-29T20:34:42</t>
  </si>
  <si>
    <t>2013-12-29T19:17:02</t>
  </si>
  <si>
    <t>2013-12-29T21:48:14</t>
  </si>
  <si>
    <t>KP19=HAT-P-24</t>
  </si>
  <si>
    <t>2013-12-29T19:00:42</t>
  </si>
  <si>
    <t>2013-12-29T22:42:19</t>
  </si>
  <si>
    <t>2013-12-30T00:58:10</t>
  </si>
  <si>
    <t>2013-12-30T03:05:54</t>
  </si>
  <si>
    <t>2013-12-30T01:21:02</t>
  </si>
  <si>
    <t>2013-12-30T03:11:55</t>
  </si>
  <si>
    <t>2013-12-30T20:03:33</t>
  </si>
  <si>
    <t>2013-12-30T21:51:54</t>
  </si>
  <si>
    <t>KP16=XO-3</t>
  </si>
  <si>
    <t>2013-12-31T20:12:18</t>
  </si>
  <si>
    <t>2013-12-31T23:05:18</t>
  </si>
  <si>
    <t>KP27=HAT-P-21</t>
  </si>
  <si>
    <t>2013-12-31T23:59:31</t>
  </si>
  <si>
    <t>2014-01-01T03:39:51</t>
  </si>
  <si>
    <t>APPENDIX C</t>
  </si>
  <si>
    <t>Transits of KP objects</t>
  </si>
  <si>
    <t>Summary DECEMBER 2013</t>
  </si>
  <si>
    <t>Nights of the month and the hours</t>
  </si>
  <si>
    <t>Time Summary</t>
  </si>
  <si>
    <t>The hours subdivision for each sub program</t>
  </si>
  <si>
    <t>Night by night schedules</t>
  </si>
  <si>
    <t>MOON</t>
  </si>
  <si>
    <t>TRANSIT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</si>
</sst>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000"/>
    <numFmt numFmtId="166" formatCode="h:mm;@"/>
    <numFmt numFmtId="167" formatCode="0.000000"/>
  </numFmts>
  <fonts count="8"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
      <sz val="12"/>
      <color indexed="205"/>
      <name val="Calibri"/>
      <family val="2"/>
    </font>
  </fonts>
  <fills count="2">
    <fill>
      <patternFill patternType="none"/>
    </fill>
    <fill>
      <patternFill patternType="gray125"/>
    </fill>
  </fills>
  <borders count="1">
    <border>
      <left/>
      <right/>
      <top/>
      <bottom/>
      <diagonal/>
    </border>
  </borders>
  <cellStyleXfs count="755">
    <xf numFmtId="164" fontId="0" fillId="0" borderId="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cellStyleXfs>
  <cellXfs count="48">
    <xf numFmtId="164" fontId="0" fillId="0" borderId="0" xfId="0">
      <alignment horizontal="center" vertical="center" wrapText="1"/>
    </xf>
    <xf numFmtId="2" fontId="0" fillId="0" borderId="0" xfId="0" applyNumberFormat="1">
      <alignment horizontal="center" vertical="center" wrapText="1"/>
    </xf>
    <xf numFmtId="49" fontId="1" fillId="0" borderId="0" xfId="0" applyNumberFormat="1" applyFont="1">
      <alignment horizontal="center" vertical="center" wrapText="1"/>
    </xf>
    <xf numFmtId="165" fontId="1" fillId="0" borderId="0" xfId="0" applyNumberFormat="1" applyFont="1">
      <alignment horizontal="center" vertical="center" wrapText="1"/>
    </xf>
    <xf numFmtId="165" fontId="0" fillId="0" borderId="0" xfId="0" applyNumberFormat="1">
      <alignment horizontal="center" vertical="center" wrapText="1"/>
    </xf>
    <xf numFmtId="166" fontId="0" fillId="0" borderId="0" xfId="0" applyNumberFormat="1">
      <alignment horizontal="center" vertical="center" wrapText="1"/>
    </xf>
    <xf numFmtId="0" fontId="0" fillId="0" borderId="0" xfId="0" applyNumberFormat="1">
      <alignment horizontal="center" vertical="center" wrapText="1"/>
    </xf>
    <xf numFmtId="164" fontId="1" fillId="0" borderId="0" xfId="0" applyFont="1" applyAlignment="1">
      <alignment horizontal="center" vertical="center" wrapText="1"/>
    </xf>
    <xf numFmtId="0" fontId="1" fillId="0" borderId="0" xfId="0" applyNumberFormat="1" applyFont="1" applyAlignment="1">
      <alignment horizontal="center" vertical="center" wrapText="1"/>
    </xf>
    <xf numFmtId="164" fontId="1" fillId="0" borderId="0" xfId="0" applyFont="1">
      <alignment horizontal="center" vertical="center" wrapText="1"/>
    </xf>
    <xf numFmtId="166" fontId="1" fillId="0" borderId="0" xfId="0" applyNumberFormat="1" applyFont="1">
      <alignment horizontal="center" vertical="center" wrapText="1"/>
    </xf>
    <xf numFmtId="1" fontId="1" fillId="0" borderId="0" xfId="0" applyNumberFormat="1" applyFo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167" fontId="0" fillId="0" borderId="0" xfId="0" applyNumberFormat="1">
      <alignment horizontal="center" vertical="center" wrapText="1"/>
    </xf>
    <xf numFmtId="164" fontId="1" fillId="0" borderId="0" xfId="0" applyFont="1" applyFill="1" applyAlignment="1">
      <alignment horizontal="center" vertical="center" wrapText="1"/>
    </xf>
    <xf numFmtId="166" fontId="0" fillId="0" borderId="0" xfId="0" applyNumberFormat="1" applyFont="1" applyFill="1" applyAlignment="1">
      <alignment horizontal="center" vertical="center" wrapText="1"/>
    </xf>
    <xf numFmtId="166" fontId="0" fillId="0" borderId="0" xfId="0" applyNumberFormat="1" applyFill="1">
      <alignment horizontal="center" vertical="center" wrapText="1"/>
    </xf>
    <xf numFmtId="0" fontId="0" fillId="0" borderId="0" xfId="0" applyNumberFormat="1" applyFill="1">
      <alignment horizontal="center" vertical="center" wrapText="1"/>
    </xf>
    <xf numFmtId="18" fontId="0" fillId="0" borderId="0" xfId="0" applyNumberFormat="1" applyFill="1">
      <alignment horizontal="center" vertical="center" wrapText="1"/>
    </xf>
    <xf numFmtId="164" fontId="0" fillId="0" borderId="0" xfId="0" applyFill="1">
      <alignment horizontal="center" vertical="center" wrapText="1"/>
    </xf>
    <xf numFmtId="164" fontId="0" fillId="0" borderId="0" xfId="0" applyFont="1" applyFill="1">
      <alignment horizontal="center" vertical="center" wrapText="1"/>
    </xf>
    <xf numFmtId="164" fontId="5" fillId="0" borderId="0" xfId="0" applyFont="1" applyFill="1">
      <alignment horizontal="center" vertical="center" wrapText="1"/>
    </xf>
    <xf numFmtId="0" fontId="5" fillId="0" borderId="0" xfId="0" applyNumberFormat="1" applyFont="1" applyFill="1">
      <alignment horizontal="center" vertical="center" wrapText="1"/>
    </xf>
    <xf numFmtId="166"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165" fontId="0" fillId="0" borderId="0" xfId="0" applyNumberFormat="1" applyFill="1">
      <alignment horizontal="center" vertical="center" wrapText="1"/>
    </xf>
    <xf numFmtId="2" fontId="0" fillId="0" borderId="0" xfId="0" applyNumberFormat="1" applyFill="1">
      <alignment horizontal="center" vertical="center" wrapText="1"/>
    </xf>
    <xf numFmtId="164" fontId="0" fillId="0" borderId="0" xfId="0" applyAlignment="1">
      <alignment horizontal="center" vertical="center"/>
    </xf>
    <xf numFmtId="164" fontId="0" fillId="0" borderId="0" xfId="0" applyAlignment="1">
      <alignment horizontal="left" wrapText="1"/>
    </xf>
    <xf numFmtId="166" fontId="0" fillId="0" borderId="0" xfId="0" applyNumberFormat="1" applyFont="1" applyFill="1">
      <alignment horizontal="center" vertical="center" wrapText="1"/>
    </xf>
    <xf numFmtId="0" fontId="0" fillId="0" borderId="0" xfId="0" applyNumberFormat="1" applyFont="1" applyFill="1">
      <alignment horizontal="center" vertical="center" wrapText="1"/>
    </xf>
    <xf numFmtId="18" fontId="0" fillId="0" borderId="0" xfId="0" applyNumberFormat="1" applyFont="1" applyFill="1">
      <alignment horizontal="center" vertical="center" wrapText="1"/>
    </xf>
    <xf numFmtId="164" fontId="0" fillId="0" borderId="0" xfId="0" applyAlignment="1">
      <alignment horizontal="left" vertical="center" wrapText="1"/>
    </xf>
    <xf numFmtId="164" fontId="5" fillId="0" borderId="0" xfId="0" applyFont="1">
      <alignment horizontal="center" vertical="center" wrapText="1"/>
    </xf>
    <xf numFmtId="15" fontId="0" fillId="0" borderId="0" xfId="0" applyNumberFormat="1" applyAlignment="1">
      <alignment horizontal="center"/>
    </xf>
    <xf numFmtId="1" fontId="0" fillId="0" borderId="0" xfId="0" applyNumberFormat="1">
      <alignment horizontal="center" vertical="center" wrapText="1"/>
    </xf>
    <xf numFmtId="164" fontId="1" fillId="0" borderId="0" xfId="0" applyFont="1" applyAlignment="1">
      <alignment horizontal="center" vertical="center"/>
    </xf>
    <xf numFmtId="0" fontId="5" fillId="0" borderId="0" xfId="0" applyNumberFormat="1" applyFont="1" applyAlignment="1">
      <alignment horizontal="center" vertical="center"/>
    </xf>
    <xf numFmtId="0" fontId="5" fillId="0" borderId="0" xfId="0" applyNumberFormat="1" applyFont="1" applyAlignment="1">
      <alignment horizontal="left" wrapText="1"/>
    </xf>
    <xf numFmtId="2" fontId="1" fillId="0" borderId="0" xfId="0" applyNumberFormat="1" applyFont="1" applyFill="1" applyAlignment="1">
      <alignment horizontal="center" vertical="center" wrapText="1"/>
    </xf>
    <xf numFmtId="2" fontId="1" fillId="0" borderId="0" xfId="0" applyNumberFormat="1" applyFont="1">
      <alignment horizontal="center" vertical="center" wrapText="1"/>
    </xf>
    <xf numFmtId="2" fontId="0" fillId="0" borderId="0" xfId="0" applyNumberFormat="1" applyFont="1" applyFill="1">
      <alignment horizontal="center" vertical="center" wrapText="1"/>
    </xf>
    <xf numFmtId="165" fontId="0" fillId="0" borderId="0" xfId="0" applyNumberFormat="1" applyFont="1" applyAlignment="1">
      <alignment horizontal="center" vertical="center" wrapText="1"/>
    </xf>
    <xf numFmtId="164" fontId="0" fillId="0" borderId="0" xfId="0" applyFont="1">
      <alignment horizontal="center" vertical="center" wrapText="1"/>
    </xf>
    <xf numFmtId="165" fontId="0" fillId="0" borderId="0" xfId="0" applyNumberFormat="1" applyFont="1">
      <alignment horizontal="center" vertical="center" wrapText="1"/>
    </xf>
    <xf numFmtId="0" fontId="5" fillId="0" borderId="0" xfId="0" applyNumberFormat="1" applyFont="1">
      <alignment horizontal="center" vertical="center" wrapText="1"/>
    </xf>
    <xf numFmtId="2" fontId="1" fillId="0" borderId="0" xfId="0" applyNumberFormat="1" applyFont="1" applyAlignment="1">
      <alignment horizontal="center" vertical="center" wrapText="1"/>
    </xf>
  </cellXfs>
  <cellStyles count="7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Normal" xfId="0" builtinId="0" customBuilti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connections" Target="connections.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41668</xdr:colOff>
      <xdr:row>9</xdr:row>
      <xdr:rowOff>152400</xdr:rowOff>
    </xdr:to>
    <xdr:pic>
      <xdr:nvPicPr>
        <xdr:cNvPr id="2" name="logo_gaps_color_p.gif" descr="movie::file://localhost/Users/riccardoclaudi/Dropbox/gaps/visual/logo_gaps_color_p.gif"/>
        <xdr:cNvPicPr/>
      </xdr:nvPicPr>
      <xdr:blipFill>
        <a:blip xmlns:r="http://schemas.openxmlformats.org/officeDocument/2006/relationships" r:embed="rId1"/>
        <a:stretch>
          <a:fillRect/>
        </a:stretch>
      </xdr:blipFill>
      <xdr:spPr>
        <a:xfrm>
          <a:off x="0" y="0"/>
          <a:ext cx="4270768" cy="1866900"/>
        </a:xfrm>
        <a:prstGeom prst="rect">
          <a:avLst/>
        </a:prstGeom>
      </xdr:spPr>
    </xdr:pic>
    <xdr:clientData/>
  </xdr:twoCellAnchor>
</xdr:wsDr>
</file>

<file path=xl/queryTables/queryTable1.xml><?xml version="1.0" encoding="utf-8"?>
<queryTable xmlns="http://schemas.openxmlformats.org/spreadsheetml/2006/main" name="KP_TRANSITS" connectionId="1"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C19"/>
  <sheetViews>
    <sheetView workbookViewId="0">
      <selection activeCell="C16" sqref="C16"/>
    </sheetView>
  </sheetViews>
  <sheetFormatPr baseColWidth="10" defaultRowHeight="15" x14ac:dyDescent="0"/>
  <cols>
    <col min="1" max="1" width="12.1640625" bestFit="1" customWidth="1"/>
    <col min="3" max="3" width="32.5" customWidth="1"/>
  </cols>
  <sheetData>
    <row r="13" spans="1:3">
      <c r="A13" t="s">
        <v>46</v>
      </c>
      <c r="C13" t="s">
        <v>136</v>
      </c>
    </row>
    <row r="16" spans="1:3">
      <c r="A16">
        <v>41629</v>
      </c>
      <c r="B16" t="s">
        <v>42</v>
      </c>
      <c r="C16" t="s">
        <v>47</v>
      </c>
    </row>
    <row r="19" spans="1:3">
      <c r="A19" s="34"/>
      <c r="B19" s="34"/>
      <c r="C19" s="34"/>
    </row>
  </sheetData>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workbookViewId="0">
      <selection activeCell="A37" sqref="A37:XFD37"/>
    </sheetView>
  </sheetViews>
  <sheetFormatPr baseColWidth="10" defaultRowHeight="15" x14ac:dyDescent="0"/>
  <cols>
    <col min="2" max="2" width="10.83203125" style="1"/>
    <col min="19" max="19" width="11.33203125" style="1" bestFit="1" customWidth="1"/>
  </cols>
  <sheetData>
    <row r="1" spans="1:19">
      <c r="A1" s="9" t="s">
        <v>40</v>
      </c>
      <c r="B1" s="41" t="s">
        <v>193</v>
      </c>
      <c r="C1" s="12" t="s">
        <v>4</v>
      </c>
      <c r="D1" s="12" t="s">
        <v>5</v>
      </c>
      <c r="E1" s="8" t="s">
        <v>6</v>
      </c>
      <c r="F1" s="8" t="s">
        <v>11</v>
      </c>
      <c r="G1" s="7" t="s">
        <v>7</v>
      </c>
      <c r="H1" s="7" t="s">
        <v>43</v>
      </c>
      <c r="I1" s="8" t="s">
        <v>12</v>
      </c>
      <c r="J1" s="8" t="s">
        <v>13</v>
      </c>
      <c r="K1" s="8" t="s">
        <v>14</v>
      </c>
      <c r="L1" s="8" t="s">
        <v>15</v>
      </c>
      <c r="M1" s="8" t="s">
        <v>16</v>
      </c>
      <c r="N1" s="8" t="s">
        <v>17</v>
      </c>
      <c r="O1" s="8" t="s">
        <v>18</v>
      </c>
      <c r="P1" s="8"/>
      <c r="Q1" s="8"/>
      <c r="R1" s="8"/>
      <c r="S1" s="41" t="s">
        <v>195</v>
      </c>
    </row>
    <row r="2" spans="1:19" s="21" customFormat="1">
      <c r="A2" s="21" t="s">
        <v>147</v>
      </c>
      <c r="B2" s="42">
        <v>4</v>
      </c>
      <c r="C2" s="16">
        <f>'Summary DECEMBER 2013'!M7</f>
        <v>0.79999999999999993</v>
      </c>
      <c r="D2" s="30">
        <f t="shared" ref="D2:D3" si="0">TIME(Q2,R2,0)</f>
        <v>0.81388888888888899</v>
      </c>
      <c r="E2" s="31">
        <v>900</v>
      </c>
      <c r="F2" s="31">
        <v>300</v>
      </c>
      <c r="G2" s="32">
        <f t="shared" ref="G2:G3" si="1">TIME(HOUR(C2),MINUTE(C2)+E2/120,0)</f>
        <v>0.80486111111111114</v>
      </c>
      <c r="I2" s="31">
        <f t="shared" ref="I2:I3" si="2">IF(MID(A2,1,2)="RM",E2+F2,0)</f>
        <v>0</v>
      </c>
      <c r="J2" s="31">
        <f t="shared" ref="J2:J3" si="3">IF(MID(A2,1,2)="MP",0,IF(MID(A2,1,1)="M",E2+F2,0))</f>
        <v>0</v>
      </c>
      <c r="K2" s="31">
        <f t="shared" ref="K2:K3" si="4">IF(MID(A2,1,2)="KP",E2+F2,0)</f>
        <v>0</v>
      </c>
      <c r="L2" s="31">
        <f t="shared" ref="L2:L3" si="5">IF(MID(A2,1,2)="MP",E2+F2,0)</f>
        <v>1200</v>
      </c>
      <c r="M2" s="31">
        <f t="shared" ref="M2:M3" si="6">IF(MID(A2,1,2)="OC",E2+F2,0)</f>
        <v>0</v>
      </c>
      <c r="N2" s="31">
        <f t="shared" ref="N2:N3" si="7">IF(MID(A2,1,2)="AS",E2+F2,0)</f>
        <v>0</v>
      </c>
      <c r="O2" s="31">
        <f t="shared" ref="O2:O3" si="8">IF(MID(A2,1,2)="IP",E2+F2,0)</f>
        <v>0</v>
      </c>
      <c r="P2" s="31">
        <f t="shared" ref="P2:P3" si="9">HOUR(C2)+(MINUTE(C2)+(E2+F2)/60)/60</f>
        <v>19.533333333333335</v>
      </c>
      <c r="Q2" s="31">
        <f t="shared" ref="Q2:Q3" si="10">INT(P2)</f>
        <v>19</v>
      </c>
      <c r="R2" s="31">
        <f t="shared" ref="R2:R3" si="11">ROUND(((P2-Q2)*60),0)</f>
        <v>32</v>
      </c>
      <c r="S2" s="42"/>
    </row>
    <row r="3" spans="1:19" s="20" customFormat="1">
      <c r="A3" s="21" t="s">
        <v>145</v>
      </c>
      <c r="B3" s="42">
        <v>2</v>
      </c>
      <c r="C3" s="17">
        <f t="shared" ref="C3" si="12">D2</f>
        <v>0.81388888888888899</v>
      </c>
      <c r="D3" s="17">
        <f t="shared" si="0"/>
        <v>0.82777777777777783</v>
      </c>
      <c r="E3" s="31">
        <v>900</v>
      </c>
      <c r="F3" s="31">
        <v>300</v>
      </c>
      <c r="G3" s="19">
        <f t="shared" si="1"/>
        <v>0.81874999999999998</v>
      </c>
      <c r="I3" s="18">
        <f t="shared" si="2"/>
        <v>0</v>
      </c>
      <c r="J3" s="18">
        <f t="shared" si="3"/>
        <v>1200</v>
      </c>
      <c r="K3" s="18">
        <f t="shared" si="4"/>
        <v>0</v>
      </c>
      <c r="L3" s="18">
        <f t="shared" si="5"/>
        <v>0</v>
      </c>
      <c r="M3" s="18">
        <f t="shared" si="6"/>
        <v>0</v>
      </c>
      <c r="N3" s="18">
        <f t="shared" si="7"/>
        <v>0</v>
      </c>
      <c r="O3" s="18">
        <f t="shared" si="8"/>
        <v>0</v>
      </c>
      <c r="P3" s="18">
        <f t="shared" si="9"/>
        <v>19.866666666666667</v>
      </c>
      <c r="Q3" s="18">
        <f t="shared" si="10"/>
        <v>19</v>
      </c>
      <c r="R3" s="18">
        <f t="shared" si="11"/>
        <v>52</v>
      </c>
      <c r="S3" s="27"/>
    </row>
    <row r="4" spans="1:19" s="20" customFormat="1">
      <c r="A4" s="21" t="s">
        <v>144</v>
      </c>
      <c r="B4" s="42">
        <v>4</v>
      </c>
      <c r="C4" s="17">
        <f t="shared" ref="C4:C13" si="13">D3</f>
        <v>0.82777777777777783</v>
      </c>
      <c r="D4" s="17">
        <f t="shared" ref="D4:D13" si="14">TIME(Q4,R4,0)</f>
        <v>0.83819444444444446</v>
      </c>
      <c r="E4" s="31">
        <v>600</v>
      </c>
      <c r="F4" s="31">
        <v>300</v>
      </c>
      <c r="G4" s="19">
        <f t="shared" ref="G4:G13" si="15">TIME(HOUR(C4),MINUTE(C4)+E4/120,0)</f>
        <v>0.83124999999999993</v>
      </c>
      <c r="I4" s="18">
        <f t="shared" ref="I4:I13" si="16">IF(MID(A4,1,2)="RM",E4+F4,0)</f>
        <v>0</v>
      </c>
      <c r="J4" s="18">
        <f t="shared" ref="J4:J13" si="17">IF(MID(A4,1,2)="MP",0,IF(MID(A4,1,1)="M",E4+F4,0))</f>
        <v>0</v>
      </c>
      <c r="K4" s="18">
        <f t="shared" ref="K4:K13" si="18">IF(MID(A4,1,2)="KP",E4+F4,0)</f>
        <v>900</v>
      </c>
      <c r="L4" s="18">
        <f t="shared" ref="L4:L13" si="19">IF(MID(A4,1,2)="MP",E4+F4,0)</f>
        <v>0</v>
      </c>
      <c r="M4" s="18">
        <f t="shared" ref="M4:M13" si="20">IF(MID(A4,1,2)="OC",E4+F4,0)</f>
        <v>0</v>
      </c>
      <c r="N4" s="18">
        <f t="shared" ref="N4:N13" si="21">IF(MID(A4,1,2)="AS",E4+F4,0)</f>
        <v>0</v>
      </c>
      <c r="O4" s="18">
        <f t="shared" ref="O4:O13" si="22">IF(MID(A4,1,2)="IP",E4+F4,0)</f>
        <v>0</v>
      </c>
      <c r="P4" s="18">
        <f t="shared" ref="P4:P13" si="23">HOUR(C4)+(MINUTE(C4)+(E4+F4)/60)/60</f>
        <v>20.116666666666667</v>
      </c>
      <c r="Q4" s="18">
        <f t="shared" ref="Q4:Q13" si="24">INT(P4)</f>
        <v>20</v>
      </c>
      <c r="R4" s="18">
        <f t="shared" ref="R4:R13" si="25">ROUND(((P4-Q4)*60),0)</f>
        <v>7</v>
      </c>
      <c r="S4" s="27"/>
    </row>
    <row r="5" spans="1:19" s="20" customFormat="1">
      <c r="A5" s="21" t="s">
        <v>148</v>
      </c>
      <c r="B5" s="42">
        <v>5</v>
      </c>
      <c r="C5" s="17">
        <f t="shared" si="13"/>
        <v>0.83819444444444446</v>
      </c>
      <c r="D5" s="17">
        <f t="shared" si="14"/>
        <v>0.8520833333333333</v>
      </c>
      <c r="E5" s="31">
        <v>900</v>
      </c>
      <c r="F5" s="31">
        <v>300</v>
      </c>
      <c r="G5" s="19">
        <f t="shared" si="15"/>
        <v>0.84305555555555556</v>
      </c>
      <c r="I5" s="18">
        <f t="shared" si="16"/>
        <v>0</v>
      </c>
      <c r="J5" s="18">
        <f t="shared" si="17"/>
        <v>1200</v>
      </c>
      <c r="K5" s="18">
        <f t="shared" si="18"/>
        <v>0</v>
      </c>
      <c r="L5" s="18">
        <f t="shared" si="19"/>
        <v>0</v>
      </c>
      <c r="M5" s="18">
        <f t="shared" si="20"/>
        <v>0</v>
      </c>
      <c r="N5" s="18">
        <f t="shared" si="21"/>
        <v>0</v>
      </c>
      <c r="O5" s="18">
        <f t="shared" si="22"/>
        <v>0</v>
      </c>
      <c r="P5" s="18">
        <f t="shared" si="23"/>
        <v>20.45</v>
      </c>
      <c r="Q5" s="18">
        <f t="shared" si="24"/>
        <v>20</v>
      </c>
      <c r="R5" s="18">
        <f t="shared" si="25"/>
        <v>27</v>
      </c>
      <c r="S5" s="27"/>
    </row>
    <row r="6" spans="1:19" s="20" customFormat="1">
      <c r="A6" s="21" t="s">
        <v>151</v>
      </c>
      <c r="B6" s="42">
        <v>5</v>
      </c>
      <c r="C6" s="17">
        <f t="shared" si="13"/>
        <v>0.8520833333333333</v>
      </c>
      <c r="D6" s="17">
        <f t="shared" si="14"/>
        <v>0.86597222222222225</v>
      </c>
      <c r="E6" s="31">
        <v>900</v>
      </c>
      <c r="F6" s="31">
        <v>300</v>
      </c>
      <c r="G6" s="19">
        <f t="shared" si="15"/>
        <v>0.8569444444444444</v>
      </c>
      <c r="I6" s="18">
        <f t="shared" si="16"/>
        <v>0</v>
      </c>
      <c r="J6" s="18">
        <f t="shared" si="17"/>
        <v>1200</v>
      </c>
      <c r="K6" s="18">
        <f t="shared" si="18"/>
        <v>0</v>
      </c>
      <c r="L6" s="18">
        <f t="shared" si="19"/>
        <v>0</v>
      </c>
      <c r="M6" s="18">
        <f t="shared" si="20"/>
        <v>0</v>
      </c>
      <c r="N6" s="18">
        <f t="shared" si="21"/>
        <v>0</v>
      </c>
      <c r="O6" s="18">
        <f t="shared" si="22"/>
        <v>0</v>
      </c>
      <c r="P6" s="18">
        <f t="shared" si="23"/>
        <v>20.783333333333335</v>
      </c>
      <c r="Q6" s="18">
        <f t="shared" si="24"/>
        <v>20</v>
      </c>
      <c r="R6" s="18">
        <f t="shared" si="25"/>
        <v>47</v>
      </c>
      <c r="S6" s="27"/>
    </row>
    <row r="7" spans="1:19" s="20" customFormat="1">
      <c r="A7" s="21" t="s">
        <v>150</v>
      </c>
      <c r="B7" s="42">
        <v>5</v>
      </c>
      <c r="C7" s="17">
        <f t="shared" si="13"/>
        <v>0.86597222222222225</v>
      </c>
      <c r="D7" s="17">
        <f t="shared" si="14"/>
        <v>0.87986111111111109</v>
      </c>
      <c r="E7" s="31">
        <v>900</v>
      </c>
      <c r="F7" s="31">
        <v>300</v>
      </c>
      <c r="G7" s="19">
        <f t="shared" si="15"/>
        <v>0.87083333333333324</v>
      </c>
      <c r="I7" s="18">
        <f t="shared" si="16"/>
        <v>0</v>
      </c>
      <c r="J7" s="18">
        <f t="shared" si="17"/>
        <v>1200</v>
      </c>
      <c r="K7" s="18">
        <f t="shared" si="18"/>
        <v>0</v>
      </c>
      <c r="L7" s="18">
        <f t="shared" si="19"/>
        <v>0</v>
      </c>
      <c r="M7" s="18">
        <f t="shared" si="20"/>
        <v>0</v>
      </c>
      <c r="N7" s="18">
        <f t="shared" si="21"/>
        <v>0</v>
      </c>
      <c r="O7" s="18">
        <f t="shared" si="22"/>
        <v>0</v>
      </c>
      <c r="P7" s="18">
        <f t="shared" si="23"/>
        <v>21.116666666666667</v>
      </c>
      <c r="Q7" s="18">
        <f t="shared" si="24"/>
        <v>21</v>
      </c>
      <c r="R7" s="18">
        <f t="shared" si="25"/>
        <v>7</v>
      </c>
      <c r="S7" s="27"/>
    </row>
    <row r="8" spans="1:19" s="20" customFormat="1">
      <c r="A8" s="21" t="s">
        <v>219</v>
      </c>
      <c r="B8" s="42">
        <v>3</v>
      </c>
      <c r="C8" s="17">
        <f t="shared" si="13"/>
        <v>0.87986111111111109</v>
      </c>
      <c r="D8" s="17">
        <f t="shared" si="14"/>
        <v>0.89027777777777783</v>
      </c>
      <c r="E8" s="31">
        <v>600</v>
      </c>
      <c r="F8" s="31">
        <v>300</v>
      </c>
      <c r="G8" s="19">
        <f t="shared" si="15"/>
        <v>0.8833333333333333</v>
      </c>
      <c r="I8" s="18">
        <f t="shared" si="16"/>
        <v>0</v>
      </c>
      <c r="J8" s="18">
        <f t="shared" si="17"/>
        <v>0</v>
      </c>
      <c r="K8" s="18">
        <f t="shared" si="18"/>
        <v>0</v>
      </c>
      <c r="L8" s="18">
        <f t="shared" si="19"/>
        <v>900</v>
      </c>
      <c r="M8" s="18">
        <f t="shared" si="20"/>
        <v>0</v>
      </c>
      <c r="N8" s="18">
        <f t="shared" si="21"/>
        <v>0</v>
      </c>
      <c r="O8" s="18">
        <f t="shared" si="22"/>
        <v>0</v>
      </c>
      <c r="P8" s="18">
        <f t="shared" si="23"/>
        <v>21.366666666666667</v>
      </c>
      <c r="Q8" s="18">
        <f t="shared" si="24"/>
        <v>21</v>
      </c>
      <c r="R8" s="18">
        <f t="shared" si="25"/>
        <v>22</v>
      </c>
      <c r="S8" s="27"/>
    </row>
    <row r="9" spans="1:19" s="20" customFormat="1">
      <c r="A9" s="21" t="s">
        <v>171</v>
      </c>
      <c r="B9" s="42">
        <v>5</v>
      </c>
      <c r="C9" s="17">
        <f t="shared" si="13"/>
        <v>0.89027777777777783</v>
      </c>
      <c r="D9" s="17">
        <f t="shared" si="14"/>
        <v>0.90069444444444446</v>
      </c>
      <c r="E9" s="31">
        <v>600</v>
      </c>
      <c r="F9" s="31">
        <v>300</v>
      </c>
      <c r="G9" s="19">
        <f t="shared" si="15"/>
        <v>0.89374999999999993</v>
      </c>
      <c r="I9" s="18">
        <f t="shared" si="16"/>
        <v>0</v>
      </c>
      <c r="J9" s="18">
        <f t="shared" si="17"/>
        <v>0</v>
      </c>
      <c r="K9" s="18">
        <f t="shared" si="18"/>
        <v>0</v>
      </c>
      <c r="L9" s="18">
        <f t="shared" si="19"/>
        <v>900</v>
      </c>
      <c r="M9" s="18">
        <f t="shared" si="20"/>
        <v>0</v>
      </c>
      <c r="N9" s="18">
        <f t="shared" si="21"/>
        <v>0</v>
      </c>
      <c r="O9" s="18">
        <f t="shared" si="22"/>
        <v>0</v>
      </c>
      <c r="P9" s="18">
        <f t="shared" si="23"/>
        <v>21.616666666666667</v>
      </c>
      <c r="Q9" s="18">
        <f t="shared" si="24"/>
        <v>21</v>
      </c>
      <c r="R9" s="18">
        <f t="shared" si="25"/>
        <v>37</v>
      </c>
      <c r="S9" s="27"/>
    </row>
    <row r="10" spans="1:19" s="20" customFormat="1">
      <c r="A10" s="21" t="s">
        <v>149</v>
      </c>
      <c r="B10" s="42">
        <v>5</v>
      </c>
      <c r="C10" s="17">
        <f t="shared" si="13"/>
        <v>0.90069444444444446</v>
      </c>
      <c r="D10" s="17">
        <f t="shared" si="14"/>
        <v>0.9145833333333333</v>
      </c>
      <c r="E10" s="31">
        <v>900</v>
      </c>
      <c r="F10" s="31">
        <v>300</v>
      </c>
      <c r="G10" s="19">
        <f t="shared" si="15"/>
        <v>0.90555555555555556</v>
      </c>
      <c r="I10" s="18">
        <f t="shared" si="16"/>
        <v>0</v>
      </c>
      <c r="J10" s="18">
        <f t="shared" si="17"/>
        <v>1200</v>
      </c>
      <c r="K10" s="18">
        <f t="shared" si="18"/>
        <v>0</v>
      </c>
      <c r="L10" s="18">
        <f t="shared" si="19"/>
        <v>0</v>
      </c>
      <c r="M10" s="18">
        <f t="shared" si="20"/>
        <v>0</v>
      </c>
      <c r="N10" s="18">
        <f t="shared" si="21"/>
        <v>0</v>
      </c>
      <c r="O10" s="18">
        <f t="shared" si="22"/>
        <v>0</v>
      </c>
      <c r="P10" s="18">
        <f t="shared" si="23"/>
        <v>21.95</v>
      </c>
      <c r="Q10" s="18">
        <f t="shared" si="24"/>
        <v>21</v>
      </c>
      <c r="R10" s="18">
        <f t="shared" si="25"/>
        <v>57</v>
      </c>
      <c r="S10" s="27"/>
    </row>
    <row r="11" spans="1:19" s="20" customFormat="1">
      <c r="A11" s="21" t="s">
        <v>184</v>
      </c>
      <c r="B11" s="42">
        <v>3</v>
      </c>
      <c r="C11" s="17">
        <f t="shared" si="13"/>
        <v>0.9145833333333333</v>
      </c>
      <c r="D11" s="17">
        <f t="shared" si="14"/>
        <v>0.92847222222222225</v>
      </c>
      <c r="E11" s="31">
        <v>900</v>
      </c>
      <c r="F11" s="31">
        <v>300</v>
      </c>
      <c r="G11" s="19">
        <f t="shared" si="15"/>
        <v>0.9194444444444444</v>
      </c>
      <c r="I11" s="18">
        <f t="shared" si="16"/>
        <v>0</v>
      </c>
      <c r="J11" s="18">
        <f t="shared" si="17"/>
        <v>1200</v>
      </c>
      <c r="K11" s="18">
        <f t="shared" si="18"/>
        <v>0</v>
      </c>
      <c r="L11" s="18">
        <f t="shared" si="19"/>
        <v>0</v>
      </c>
      <c r="M11" s="18">
        <f t="shared" si="20"/>
        <v>0</v>
      </c>
      <c r="N11" s="18">
        <f t="shared" si="21"/>
        <v>0</v>
      </c>
      <c r="O11" s="18">
        <f t="shared" si="22"/>
        <v>0</v>
      </c>
      <c r="P11" s="18">
        <f t="shared" si="23"/>
        <v>22.283333333333335</v>
      </c>
      <c r="Q11" s="18">
        <f t="shared" si="24"/>
        <v>22</v>
      </c>
      <c r="R11" s="18">
        <f t="shared" si="25"/>
        <v>17</v>
      </c>
      <c r="S11" s="27"/>
    </row>
    <row r="12" spans="1:19" s="20" customFormat="1">
      <c r="A12" s="21" t="s">
        <v>158</v>
      </c>
      <c r="B12" s="42">
        <v>5</v>
      </c>
      <c r="C12" s="17">
        <f t="shared" si="13"/>
        <v>0.92847222222222225</v>
      </c>
      <c r="D12" s="17">
        <f t="shared" si="14"/>
        <v>0.94236111111111109</v>
      </c>
      <c r="E12" s="31">
        <v>900</v>
      </c>
      <c r="F12" s="31">
        <v>300</v>
      </c>
      <c r="G12" s="19">
        <f t="shared" si="15"/>
        <v>0.93333333333333324</v>
      </c>
      <c r="I12" s="18">
        <f t="shared" si="16"/>
        <v>0</v>
      </c>
      <c r="J12" s="18">
        <f t="shared" si="17"/>
        <v>0</v>
      </c>
      <c r="K12" s="18">
        <f t="shared" si="18"/>
        <v>1200</v>
      </c>
      <c r="L12" s="18">
        <f t="shared" si="19"/>
        <v>0</v>
      </c>
      <c r="M12" s="18">
        <f t="shared" si="20"/>
        <v>0</v>
      </c>
      <c r="N12" s="18">
        <f t="shared" si="21"/>
        <v>0</v>
      </c>
      <c r="O12" s="18">
        <f t="shared" si="22"/>
        <v>0</v>
      </c>
      <c r="P12" s="18">
        <f t="shared" si="23"/>
        <v>22.616666666666667</v>
      </c>
      <c r="Q12" s="18">
        <f t="shared" si="24"/>
        <v>22</v>
      </c>
      <c r="R12" s="18">
        <f t="shared" si="25"/>
        <v>37</v>
      </c>
      <c r="S12" s="27"/>
    </row>
    <row r="13" spans="1:19" s="20" customFormat="1">
      <c r="A13" s="21" t="s">
        <v>214</v>
      </c>
      <c r="B13" s="42">
        <v>3</v>
      </c>
      <c r="C13" s="17">
        <f t="shared" si="13"/>
        <v>0.94236111111111109</v>
      </c>
      <c r="D13" s="17">
        <f t="shared" si="14"/>
        <v>0.95624999999999993</v>
      </c>
      <c r="E13" s="31">
        <v>900</v>
      </c>
      <c r="F13" s="31">
        <v>300</v>
      </c>
      <c r="G13" s="19">
        <f t="shared" si="15"/>
        <v>0.9472222222222223</v>
      </c>
      <c r="I13" s="18">
        <f t="shared" si="16"/>
        <v>0</v>
      </c>
      <c r="J13" s="18">
        <f t="shared" si="17"/>
        <v>0</v>
      </c>
      <c r="K13" s="18">
        <f t="shared" si="18"/>
        <v>0</v>
      </c>
      <c r="L13" s="18">
        <f t="shared" si="19"/>
        <v>1200</v>
      </c>
      <c r="M13" s="18">
        <f t="shared" si="20"/>
        <v>0</v>
      </c>
      <c r="N13" s="18">
        <f t="shared" si="21"/>
        <v>0</v>
      </c>
      <c r="O13" s="18">
        <f t="shared" si="22"/>
        <v>0</v>
      </c>
      <c r="P13" s="18">
        <f t="shared" si="23"/>
        <v>22.95</v>
      </c>
      <c r="Q13" s="18">
        <f t="shared" si="24"/>
        <v>22</v>
      </c>
      <c r="R13" s="18">
        <f t="shared" si="25"/>
        <v>57</v>
      </c>
      <c r="S13" s="27"/>
    </row>
    <row r="14" spans="1:19" s="20" customFormat="1">
      <c r="A14" s="21" t="s">
        <v>220</v>
      </c>
      <c r="B14" s="42">
        <v>3</v>
      </c>
      <c r="C14" s="17">
        <f t="shared" ref="C14:C36" si="26">D13</f>
        <v>0.95624999999999993</v>
      </c>
      <c r="D14" s="17">
        <f t="shared" ref="D14:D36" si="27">TIME(Q14,R14,0)</f>
        <v>0.97013888888888899</v>
      </c>
      <c r="E14" s="31">
        <v>900</v>
      </c>
      <c r="F14" s="31">
        <v>300</v>
      </c>
      <c r="G14" s="19">
        <f t="shared" ref="G14:G36" si="28">TIME(HOUR(C14),MINUTE(C14)+E14/120,0)</f>
        <v>0.96111111111111114</v>
      </c>
      <c r="I14" s="18">
        <f t="shared" ref="I14:I36" si="29">IF(MID(A14,1,2)="RM",E14+F14,0)</f>
        <v>0</v>
      </c>
      <c r="J14" s="18">
        <f t="shared" ref="J14:J36" si="30">IF(MID(A14,1,2)="MP",0,IF(MID(A14,1,1)="M",E14+F14,0))</f>
        <v>0</v>
      </c>
      <c r="K14" s="18">
        <f t="shared" ref="K14:K36" si="31">IF(MID(A14,1,2)="KP",E14+F14,0)</f>
        <v>0</v>
      </c>
      <c r="L14" s="18">
        <f t="shared" ref="L14:L36" si="32">IF(MID(A14,1,2)="MP",E14+F14,0)</f>
        <v>1200</v>
      </c>
      <c r="M14" s="18">
        <f t="shared" ref="M14:M36" si="33">IF(MID(A14,1,2)="OC",E14+F14,0)</f>
        <v>0</v>
      </c>
      <c r="N14" s="18">
        <f t="shared" ref="N14:N36" si="34">IF(MID(A14,1,2)="AS",E14+F14,0)</f>
        <v>0</v>
      </c>
      <c r="O14" s="18">
        <f t="shared" ref="O14:O36" si="35">IF(MID(A14,1,2)="IP",E14+F14,0)</f>
        <v>0</v>
      </c>
      <c r="P14" s="18">
        <f t="shared" ref="P14:P36" si="36">HOUR(C14)+(MINUTE(C14)+(E14+F14)/60)/60</f>
        <v>23.283333333333335</v>
      </c>
      <c r="Q14" s="18">
        <f t="shared" ref="Q14:Q36" si="37">INT(P14)</f>
        <v>23</v>
      </c>
      <c r="R14" s="18">
        <f t="shared" ref="R14:R36" si="38">ROUND(((P14-Q14)*60),0)</f>
        <v>17</v>
      </c>
      <c r="S14" s="27"/>
    </row>
    <row r="15" spans="1:19" s="20" customFormat="1">
      <c r="A15" s="21" t="s">
        <v>155</v>
      </c>
      <c r="B15" s="42">
        <v>4</v>
      </c>
      <c r="C15" s="17">
        <f t="shared" si="26"/>
        <v>0.97013888888888899</v>
      </c>
      <c r="D15" s="17">
        <f t="shared" si="27"/>
        <v>0.98055555555555562</v>
      </c>
      <c r="E15" s="31">
        <v>600</v>
      </c>
      <c r="F15" s="31">
        <v>300</v>
      </c>
      <c r="G15" s="19">
        <f t="shared" si="28"/>
        <v>0.97361111111111109</v>
      </c>
      <c r="I15" s="18">
        <f t="shared" si="29"/>
        <v>0</v>
      </c>
      <c r="J15" s="18">
        <f t="shared" si="30"/>
        <v>0</v>
      </c>
      <c r="K15" s="18">
        <f t="shared" si="31"/>
        <v>900</v>
      </c>
      <c r="L15" s="18">
        <f t="shared" si="32"/>
        <v>0</v>
      </c>
      <c r="M15" s="18">
        <f t="shared" si="33"/>
        <v>0</v>
      </c>
      <c r="N15" s="18">
        <f t="shared" si="34"/>
        <v>0</v>
      </c>
      <c r="O15" s="18">
        <f t="shared" si="35"/>
        <v>0</v>
      </c>
      <c r="P15" s="18">
        <f t="shared" si="36"/>
        <v>23.533333333333335</v>
      </c>
      <c r="Q15" s="18">
        <f t="shared" si="37"/>
        <v>23</v>
      </c>
      <c r="R15" s="18">
        <f t="shared" si="38"/>
        <v>32</v>
      </c>
      <c r="S15" s="27"/>
    </row>
    <row r="16" spans="1:19" s="20" customFormat="1">
      <c r="A16" s="21" t="s">
        <v>159</v>
      </c>
      <c r="B16" s="42">
        <v>5</v>
      </c>
      <c r="C16" s="17">
        <f t="shared" si="26"/>
        <v>0.98055555555555562</v>
      </c>
      <c r="D16" s="17">
        <f t="shared" si="27"/>
        <v>0.9916666666666667</v>
      </c>
      <c r="E16" s="31">
        <v>900</v>
      </c>
      <c r="F16" s="31">
        <v>60</v>
      </c>
      <c r="G16" s="19">
        <f t="shared" si="28"/>
        <v>0.98541666666666661</v>
      </c>
      <c r="I16" s="18">
        <f t="shared" si="29"/>
        <v>0</v>
      </c>
      <c r="J16" s="18">
        <f t="shared" si="30"/>
        <v>0</v>
      </c>
      <c r="K16" s="18">
        <f t="shared" si="31"/>
        <v>0</v>
      </c>
      <c r="L16" s="18">
        <f t="shared" si="32"/>
        <v>0</v>
      </c>
      <c r="M16" s="18">
        <f t="shared" si="33"/>
        <v>960</v>
      </c>
      <c r="N16" s="18">
        <f t="shared" si="34"/>
        <v>0</v>
      </c>
      <c r="O16" s="18">
        <f t="shared" si="35"/>
        <v>0</v>
      </c>
      <c r="P16" s="18">
        <f t="shared" si="36"/>
        <v>23.8</v>
      </c>
      <c r="Q16" s="18">
        <f t="shared" si="37"/>
        <v>23</v>
      </c>
      <c r="R16" s="18">
        <f t="shared" si="38"/>
        <v>48</v>
      </c>
      <c r="S16" s="27"/>
    </row>
    <row r="17" spans="1:19" s="20" customFormat="1">
      <c r="A17" s="21" t="s">
        <v>160</v>
      </c>
      <c r="B17" s="42">
        <v>5</v>
      </c>
      <c r="C17" s="17">
        <f t="shared" si="26"/>
        <v>0.9916666666666667</v>
      </c>
      <c r="D17" s="17">
        <f t="shared" si="27"/>
        <v>9.0277777777776347E-3</v>
      </c>
      <c r="E17" s="31">
        <v>1200</v>
      </c>
      <c r="F17" s="31">
        <v>300</v>
      </c>
      <c r="G17" s="19">
        <f t="shared" si="28"/>
        <v>0.99861111111111101</v>
      </c>
      <c r="I17" s="18">
        <f t="shared" si="29"/>
        <v>0</v>
      </c>
      <c r="J17" s="18">
        <f t="shared" si="30"/>
        <v>0</v>
      </c>
      <c r="K17" s="18">
        <f t="shared" si="31"/>
        <v>0</v>
      </c>
      <c r="L17" s="18">
        <f t="shared" si="32"/>
        <v>0</v>
      </c>
      <c r="M17" s="18">
        <f t="shared" si="33"/>
        <v>1500</v>
      </c>
      <c r="N17" s="18">
        <f t="shared" si="34"/>
        <v>0</v>
      </c>
      <c r="O17" s="18">
        <f t="shared" si="35"/>
        <v>0</v>
      </c>
      <c r="P17" s="18">
        <f t="shared" si="36"/>
        <v>24.216666666666665</v>
      </c>
      <c r="Q17" s="18">
        <f t="shared" si="37"/>
        <v>24</v>
      </c>
      <c r="R17" s="18">
        <f t="shared" si="38"/>
        <v>13</v>
      </c>
      <c r="S17" s="27"/>
    </row>
    <row r="18" spans="1:19" s="20" customFormat="1">
      <c r="A18" s="21" t="s">
        <v>188</v>
      </c>
      <c r="B18" s="42" t="s">
        <v>194</v>
      </c>
      <c r="C18" s="17">
        <f t="shared" si="26"/>
        <v>9.0277777777776347E-3</v>
      </c>
      <c r="D18" s="17">
        <f t="shared" si="27"/>
        <v>1.1805555555555555E-2</v>
      </c>
      <c r="E18" s="31">
        <v>180</v>
      </c>
      <c r="F18" s="31">
        <v>60</v>
      </c>
      <c r="G18" s="19">
        <f t="shared" si="28"/>
        <v>9.7222222222222224E-3</v>
      </c>
      <c r="I18" s="18">
        <f t="shared" si="29"/>
        <v>0</v>
      </c>
      <c r="J18" s="18">
        <f t="shared" si="30"/>
        <v>0</v>
      </c>
      <c r="K18" s="18">
        <f t="shared" si="31"/>
        <v>0</v>
      </c>
      <c r="L18" s="18">
        <f t="shared" si="32"/>
        <v>0</v>
      </c>
      <c r="M18" s="18">
        <f t="shared" si="33"/>
        <v>0</v>
      </c>
      <c r="N18" s="18">
        <f t="shared" si="34"/>
        <v>0</v>
      </c>
      <c r="O18" s="18">
        <f t="shared" si="35"/>
        <v>0</v>
      </c>
      <c r="P18" s="18">
        <f t="shared" si="36"/>
        <v>0.28333333333333333</v>
      </c>
      <c r="Q18" s="18">
        <f t="shared" si="37"/>
        <v>0</v>
      </c>
      <c r="R18" s="18">
        <f t="shared" si="38"/>
        <v>17</v>
      </c>
      <c r="S18" s="27">
        <f>SUM(E18:F18)</f>
        <v>240</v>
      </c>
    </row>
    <row r="19" spans="1:19" s="20" customFormat="1">
      <c r="A19" s="21" t="s">
        <v>169</v>
      </c>
      <c r="B19" s="42" t="s">
        <v>194</v>
      </c>
      <c r="C19" s="17">
        <f t="shared" si="26"/>
        <v>1.1805555555555555E-2</v>
      </c>
      <c r="D19" s="17">
        <f t="shared" si="27"/>
        <v>2.2916666666666669E-2</v>
      </c>
      <c r="E19" s="31">
        <v>900</v>
      </c>
      <c r="F19" s="31">
        <v>60</v>
      </c>
      <c r="G19" s="19">
        <f t="shared" si="28"/>
        <v>1.6666666666666666E-2</v>
      </c>
      <c r="I19" s="18">
        <f t="shared" si="29"/>
        <v>0</v>
      </c>
      <c r="J19" s="18">
        <f t="shared" si="30"/>
        <v>0</v>
      </c>
      <c r="K19" s="18">
        <f t="shared" si="31"/>
        <v>0</v>
      </c>
      <c r="L19" s="18">
        <f t="shared" si="32"/>
        <v>0</v>
      </c>
      <c r="M19" s="18">
        <f t="shared" si="33"/>
        <v>0</v>
      </c>
      <c r="N19" s="18">
        <f t="shared" si="34"/>
        <v>0</v>
      </c>
      <c r="O19" s="18">
        <f t="shared" si="35"/>
        <v>0</v>
      </c>
      <c r="P19" s="18">
        <f t="shared" si="36"/>
        <v>0.55000000000000004</v>
      </c>
      <c r="Q19" s="18">
        <f t="shared" si="37"/>
        <v>0</v>
      </c>
      <c r="R19" s="18">
        <f t="shared" si="38"/>
        <v>33</v>
      </c>
      <c r="S19" s="27">
        <f t="shared" ref="S19:S21" si="39">SUM(E19:F19)</f>
        <v>960</v>
      </c>
    </row>
    <row r="20" spans="1:19" s="20" customFormat="1">
      <c r="A20" s="21" t="s">
        <v>205</v>
      </c>
      <c r="B20" s="42" t="s">
        <v>194</v>
      </c>
      <c r="C20" s="17">
        <f t="shared" si="26"/>
        <v>2.2916666666666669E-2</v>
      </c>
      <c r="D20" s="17">
        <f t="shared" si="27"/>
        <v>4.6527777777777779E-2</v>
      </c>
      <c r="E20" s="31">
        <v>2000</v>
      </c>
      <c r="F20" s="31">
        <v>60</v>
      </c>
      <c r="G20" s="19">
        <f t="shared" si="28"/>
        <v>3.4027777777777775E-2</v>
      </c>
      <c r="I20" s="18">
        <f t="shared" si="29"/>
        <v>0</v>
      </c>
      <c r="J20" s="18">
        <f t="shared" si="30"/>
        <v>0</v>
      </c>
      <c r="K20" s="18">
        <f t="shared" si="31"/>
        <v>0</v>
      </c>
      <c r="L20" s="18">
        <f t="shared" si="32"/>
        <v>0</v>
      </c>
      <c r="M20" s="18">
        <f t="shared" si="33"/>
        <v>0</v>
      </c>
      <c r="N20" s="18">
        <f t="shared" si="34"/>
        <v>0</v>
      </c>
      <c r="O20" s="18">
        <f t="shared" si="35"/>
        <v>0</v>
      </c>
      <c r="P20" s="18">
        <f t="shared" si="36"/>
        <v>1.1222222222222225</v>
      </c>
      <c r="Q20" s="18">
        <f t="shared" si="37"/>
        <v>1</v>
      </c>
      <c r="R20" s="18">
        <f t="shared" si="38"/>
        <v>7</v>
      </c>
      <c r="S20" s="27">
        <f t="shared" si="39"/>
        <v>2060</v>
      </c>
    </row>
    <row r="21" spans="1:19" s="20" customFormat="1">
      <c r="A21" s="21" t="s">
        <v>206</v>
      </c>
      <c r="B21" s="42" t="s">
        <v>194</v>
      </c>
      <c r="C21" s="17">
        <f t="shared" si="26"/>
        <v>4.6527777777777779E-2</v>
      </c>
      <c r="D21" s="17">
        <f t="shared" si="27"/>
        <v>7.0833333333333331E-2</v>
      </c>
      <c r="E21" s="31">
        <v>1800</v>
      </c>
      <c r="F21" s="31">
        <v>300</v>
      </c>
      <c r="G21" s="19">
        <f t="shared" si="28"/>
        <v>5.6944444444444443E-2</v>
      </c>
      <c r="I21" s="18">
        <f t="shared" si="29"/>
        <v>0</v>
      </c>
      <c r="J21" s="18">
        <f t="shared" si="30"/>
        <v>0</v>
      </c>
      <c r="K21" s="18">
        <f t="shared" si="31"/>
        <v>0</v>
      </c>
      <c r="L21" s="18">
        <f t="shared" si="32"/>
        <v>0</v>
      </c>
      <c r="M21" s="18">
        <f t="shared" si="33"/>
        <v>0</v>
      </c>
      <c r="N21" s="18">
        <f t="shared" si="34"/>
        <v>0</v>
      </c>
      <c r="O21" s="18">
        <f t="shared" si="35"/>
        <v>0</v>
      </c>
      <c r="P21" s="18">
        <f t="shared" si="36"/>
        <v>1.7</v>
      </c>
      <c r="Q21" s="18">
        <f t="shared" si="37"/>
        <v>1</v>
      </c>
      <c r="R21" s="18">
        <f t="shared" si="38"/>
        <v>42</v>
      </c>
      <c r="S21" s="27">
        <f t="shared" si="39"/>
        <v>2100</v>
      </c>
    </row>
    <row r="22" spans="1:19" s="20" customFormat="1">
      <c r="A22" s="21" t="s">
        <v>161</v>
      </c>
      <c r="B22" s="42">
        <v>5</v>
      </c>
      <c r="C22" s="17">
        <f t="shared" si="26"/>
        <v>7.0833333333333331E-2</v>
      </c>
      <c r="D22" s="17">
        <f t="shared" si="27"/>
        <v>8.5416666666666655E-2</v>
      </c>
      <c r="E22" s="31">
        <v>1200</v>
      </c>
      <c r="F22" s="31">
        <v>60</v>
      </c>
      <c r="G22" s="19">
        <f t="shared" si="28"/>
        <v>7.7777777777777779E-2</v>
      </c>
      <c r="I22" s="18">
        <f t="shared" si="29"/>
        <v>0</v>
      </c>
      <c r="J22" s="18">
        <f t="shared" si="30"/>
        <v>0</v>
      </c>
      <c r="K22" s="18">
        <f t="shared" si="31"/>
        <v>0</v>
      </c>
      <c r="L22" s="18">
        <f t="shared" si="32"/>
        <v>0</v>
      </c>
      <c r="M22" s="18">
        <f t="shared" si="33"/>
        <v>1260</v>
      </c>
      <c r="N22" s="18">
        <f t="shared" si="34"/>
        <v>0</v>
      </c>
      <c r="O22" s="18">
        <f t="shared" si="35"/>
        <v>0</v>
      </c>
      <c r="P22" s="18">
        <f t="shared" si="36"/>
        <v>2.0499999999999998</v>
      </c>
      <c r="Q22" s="18">
        <f t="shared" si="37"/>
        <v>2</v>
      </c>
      <c r="R22" s="18">
        <f t="shared" si="38"/>
        <v>3</v>
      </c>
    </row>
    <row r="23" spans="1:19" s="20" customFormat="1">
      <c r="A23" s="21" t="s">
        <v>162</v>
      </c>
      <c r="B23" s="42">
        <v>5</v>
      </c>
      <c r="C23" s="17">
        <f t="shared" si="26"/>
        <v>8.5416666666666655E-2</v>
      </c>
      <c r="D23" s="17">
        <f t="shared" si="27"/>
        <v>9.9999999999999992E-2</v>
      </c>
      <c r="E23" s="31">
        <v>1200</v>
      </c>
      <c r="F23" s="31">
        <v>60</v>
      </c>
      <c r="G23" s="19">
        <f t="shared" si="28"/>
        <v>9.2361111111111116E-2</v>
      </c>
      <c r="I23" s="18">
        <f t="shared" si="29"/>
        <v>0</v>
      </c>
      <c r="J23" s="18">
        <f t="shared" si="30"/>
        <v>0</v>
      </c>
      <c r="K23" s="18">
        <f t="shared" si="31"/>
        <v>0</v>
      </c>
      <c r="L23" s="18">
        <f t="shared" si="32"/>
        <v>0</v>
      </c>
      <c r="M23" s="18">
        <f t="shared" si="33"/>
        <v>1260</v>
      </c>
      <c r="N23" s="18">
        <f t="shared" si="34"/>
        <v>0</v>
      </c>
      <c r="O23" s="18">
        <f t="shared" si="35"/>
        <v>0</v>
      </c>
      <c r="P23" s="18">
        <f t="shared" si="36"/>
        <v>2.4</v>
      </c>
      <c r="Q23" s="18">
        <f t="shared" si="37"/>
        <v>2</v>
      </c>
      <c r="R23" s="18">
        <f t="shared" si="38"/>
        <v>24</v>
      </c>
    </row>
    <row r="24" spans="1:19" s="20" customFormat="1">
      <c r="A24" s="21" t="s">
        <v>199</v>
      </c>
      <c r="B24" s="42">
        <v>5</v>
      </c>
      <c r="C24" s="17">
        <f t="shared" si="26"/>
        <v>9.9999999999999992E-2</v>
      </c>
      <c r="D24" s="17">
        <f t="shared" si="27"/>
        <v>0.11458333333333333</v>
      </c>
      <c r="E24" s="31">
        <v>1200</v>
      </c>
      <c r="F24" s="31">
        <v>60</v>
      </c>
      <c r="G24" s="19">
        <f t="shared" si="28"/>
        <v>0.10694444444444444</v>
      </c>
      <c r="I24" s="18">
        <f t="shared" si="29"/>
        <v>0</v>
      </c>
      <c r="J24" s="18">
        <f t="shared" si="30"/>
        <v>0</v>
      </c>
      <c r="K24" s="18">
        <f t="shared" si="31"/>
        <v>0</v>
      </c>
      <c r="L24" s="18">
        <f t="shared" si="32"/>
        <v>0</v>
      </c>
      <c r="M24" s="18">
        <f t="shared" si="33"/>
        <v>1260</v>
      </c>
      <c r="N24" s="18">
        <f t="shared" si="34"/>
        <v>0</v>
      </c>
      <c r="O24" s="18">
        <f t="shared" si="35"/>
        <v>0</v>
      </c>
      <c r="P24" s="18">
        <f t="shared" si="36"/>
        <v>2.75</v>
      </c>
      <c r="Q24" s="18">
        <f t="shared" si="37"/>
        <v>2</v>
      </c>
      <c r="R24" s="18">
        <f t="shared" si="38"/>
        <v>45</v>
      </c>
    </row>
    <row r="25" spans="1:19" s="20" customFormat="1">
      <c r="A25" s="21" t="s">
        <v>200</v>
      </c>
      <c r="B25" s="42">
        <v>5</v>
      </c>
      <c r="C25" s="17">
        <f t="shared" si="26"/>
        <v>0.11458333333333333</v>
      </c>
      <c r="D25" s="17">
        <f t="shared" si="27"/>
        <v>0.12916666666666668</v>
      </c>
      <c r="E25" s="31">
        <v>1200</v>
      </c>
      <c r="F25" s="31">
        <v>60</v>
      </c>
      <c r="G25" s="19">
        <f t="shared" si="28"/>
        <v>0.12152777777777778</v>
      </c>
      <c r="I25" s="18">
        <f t="shared" si="29"/>
        <v>0</v>
      </c>
      <c r="J25" s="18">
        <f t="shared" si="30"/>
        <v>0</v>
      </c>
      <c r="K25" s="18">
        <f t="shared" si="31"/>
        <v>0</v>
      </c>
      <c r="L25" s="18">
        <f t="shared" si="32"/>
        <v>0</v>
      </c>
      <c r="M25" s="18">
        <f t="shared" si="33"/>
        <v>1260</v>
      </c>
      <c r="N25" s="18">
        <f t="shared" si="34"/>
        <v>0</v>
      </c>
      <c r="O25" s="18">
        <f t="shared" si="35"/>
        <v>0</v>
      </c>
      <c r="P25" s="18">
        <f t="shared" si="36"/>
        <v>3.1</v>
      </c>
      <c r="Q25" s="18">
        <f t="shared" si="37"/>
        <v>3</v>
      </c>
      <c r="R25" s="18">
        <f t="shared" si="38"/>
        <v>6</v>
      </c>
    </row>
    <row r="26" spans="1:19" s="20" customFormat="1">
      <c r="A26" s="21" t="s">
        <v>201</v>
      </c>
      <c r="B26" s="42">
        <v>5</v>
      </c>
      <c r="C26" s="17">
        <f t="shared" si="26"/>
        <v>0.12916666666666668</v>
      </c>
      <c r="D26" s="17">
        <f t="shared" si="27"/>
        <v>0.14375000000000002</v>
      </c>
      <c r="E26" s="31">
        <v>1200</v>
      </c>
      <c r="F26" s="31">
        <v>60</v>
      </c>
      <c r="G26" s="19">
        <f t="shared" si="28"/>
        <v>0.1361111111111111</v>
      </c>
      <c r="I26" s="18">
        <f t="shared" si="29"/>
        <v>0</v>
      </c>
      <c r="J26" s="18">
        <f t="shared" si="30"/>
        <v>0</v>
      </c>
      <c r="K26" s="18">
        <f t="shared" si="31"/>
        <v>0</v>
      </c>
      <c r="L26" s="18">
        <f t="shared" si="32"/>
        <v>0</v>
      </c>
      <c r="M26" s="18">
        <f t="shared" si="33"/>
        <v>1260</v>
      </c>
      <c r="N26" s="18">
        <f t="shared" si="34"/>
        <v>0</v>
      </c>
      <c r="O26" s="18">
        <f t="shared" si="35"/>
        <v>0</v>
      </c>
      <c r="P26" s="18">
        <f t="shared" si="36"/>
        <v>3.45</v>
      </c>
      <c r="Q26" s="18">
        <f t="shared" si="37"/>
        <v>3</v>
      </c>
      <c r="R26" s="18">
        <f t="shared" si="38"/>
        <v>27</v>
      </c>
    </row>
    <row r="27" spans="1:19" s="20" customFormat="1">
      <c r="A27" s="21" t="s">
        <v>159</v>
      </c>
      <c r="B27" s="42">
        <v>5</v>
      </c>
      <c r="C27" s="17">
        <f t="shared" si="26"/>
        <v>0.14375000000000002</v>
      </c>
      <c r="D27" s="17">
        <f t="shared" si="27"/>
        <v>0.15486111111111112</v>
      </c>
      <c r="E27" s="31">
        <v>900</v>
      </c>
      <c r="F27" s="31">
        <v>60</v>
      </c>
      <c r="G27" s="19">
        <f t="shared" si="28"/>
        <v>0.14861111111111111</v>
      </c>
      <c r="I27" s="18">
        <f t="shared" si="29"/>
        <v>0</v>
      </c>
      <c r="J27" s="18">
        <f t="shared" si="30"/>
        <v>0</v>
      </c>
      <c r="K27" s="18">
        <f t="shared" si="31"/>
        <v>0</v>
      </c>
      <c r="L27" s="18">
        <f t="shared" si="32"/>
        <v>0</v>
      </c>
      <c r="M27" s="18">
        <f t="shared" si="33"/>
        <v>960</v>
      </c>
      <c r="N27" s="18">
        <f t="shared" si="34"/>
        <v>0</v>
      </c>
      <c r="O27" s="18">
        <f t="shared" si="35"/>
        <v>0</v>
      </c>
      <c r="P27" s="18">
        <f t="shared" si="36"/>
        <v>3.7166666666666668</v>
      </c>
      <c r="Q27" s="18">
        <f t="shared" si="37"/>
        <v>3</v>
      </c>
      <c r="R27" s="18">
        <f t="shared" si="38"/>
        <v>43</v>
      </c>
      <c r="S27" s="27"/>
    </row>
    <row r="28" spans="1:19" s="20" customFormat="1">
      <c r="A28" s="21" t="s">
        <v>160</v>
      </c>
      <c r="B28" s="27">
        <v>5</v>
      </c>
      <c r="C28" s="17">
        <f t="shared" si="26"/>
        <v>0.15486111111111112</v>
      </c>
      <c r="D28" s="17">
        <f t="shared" si="27"/>
        <v>0.17222222222222225</v>
      </c>
      <c r="E28" s="31">
        <v>1200</v>
      </c>
      <c r="F28" s="31">
        <v>300</v>
      </c>
      <c r="G28" s="19">
        <f t="shared" si="28"/>
        <v>0.16180555555555556</v>
      </c>
      <c r="I28" s="18">
        <f t="shared" si="29"/>
        <v>0</v>
      </c>
      <c r="J28" s="18">
        <f t="shared" si="30"/>
        <v>0</v>
      </c>
      <c r="K28" s="18">
        <f t="shared" si="31"/>
        <v>0</v>
      </c>
      <c r="L28" s="18">
        <f t="shared" si="32"/>
        <v>0</v>
      </c>
      <c r="M28" s="18">
        <f t="shared" si="33"/>
        <v>1500</v>
      </c>
      <c r="N28" s="18">
        <f t="shared" si="34"/>
        <v>0</v>
      </c>
      <c r="O28" s="18">
        <f t="shared" si="35"/>
        <v>0</v>
      </c>
      <c r="P28" s="18">
        <f t="shared" si="36"/>
        <v>4.1333333333333329</v>
      </c>
      <c r="Q28" s="18">
        <f t="shared" si="37"/>
        <v>4</v>
      </c>
      <c r="R28" s="18">
        <f t="shared" si="38"/>
        <v>8</v>
      </c>
      <c r="S28" s="27"/>
    </row>
    <row r="29" spans="1:19" s="20" customFormat="1">
      <c r="A29" s="21" t="s">
        <v>176</v>
      </c>
      <c r="B29" s="27">
        <v>4</v>
      </c>
      <c r="C29" s="17">
        <f t="shared" si="26"/>
        <v>0.17222222222222225</v>
      </c>
      <c r="D29" s="17">
        <f t="shared" si="27"/>
        <v>0.18611111111111112</v>
      </c>
      <c r="E29" s="31">
        <v>900</v>
      </c>
      <c r="F29" s="31">
        <v>300</v>
      </c>
      <c r="G29" s="19">
        <f t="shared" si="28"/>
        <v>0.17708333333333334</v>
      </c>
      <c r="I29" s="18">
        <f t="shared" si="29"/>
        <v>0</v>
      </c>
      <c r="J29" s="18">
        <f t="shared" si="30"/>
        <v>0</v>
      </c>
      <c r="K29" s="18">
        <f t="shared" si="31"/>
        <v>1200</v>
      </c>
      <c r="L29" s="18">
        <f t="shared" si="32"/>
        <v>0</v>
      </c>
      <c r="M29" s="18">
        <f t="shared" si="33"/>
        <v>0</v>
      </c>
      <c r="N29" s="18">
        <f t="shared" si="34"/>
        <v>0</v>
      </c>
      <c r="O29" s="18">
        <f t="shared" si="35"/>
        <v>0</v>
      </c>
      <c r="P29" s="18">
        <f t="shared" si="36"/>
        <v>4.4666666666666668</v>
      </c>
      <c r="Q29" s="18">
        <f t="shared" si="37"/>
        <v>4</v>
      </c>
      <c r="R29" s="18">
        <f t="shared" si="38"/>
        <v>28</v>
      </c>
      <c r="S29" s="27"/>
    </row>
    <row r="30" spans="1:19" s="20" customFormat="1">
      <c r="A30" s="21" t="s">
        <v>179</v>
      </c>
      <c r="B30" s="27">
        <v>5</v>
      </c>
      <c r="C30" s="17">
        <f t="shared" si="26"/>
        <v>0.18611111111111112</v>
      </c>
      <c r="D30" s="17">
        <f t="shared" si="27"/>
        <v>0.19999999999999998</v>
      </c>
      <c r="E30" s="31">
        <v>900</v>
      </c>
      <c r="F30" s="31">
        <v>300</v>
      </c>
      <c r="G30" s="19">
        <f t="shared" si="28"/>
        <v>0.19097222222222221</v>
      </c>
      <c r="I30" s="18">
        <f t="shared" si="29"/>
        <v>0</v>
      </c>
      <c r="J30" s="18">
        <f t="shared" si="30"/>
        <v>1200</v>
      </c>
      <c r="K30" s="18">
        <f t="shared" si="31"/>
        <v>0</v>
      </c>
      <c r="L30" s="18">
        <f t="shared" si="32"/>
        <v>0</v>
      </c>
      <c r="M30" s="18">
        <f t="shared" si="33"/>
        <v>0</v>
      </c>
      <c r="N30" s="18">
        <f t="shared" si="34"/>
        <v>0</v>
      </c>
      <c r="O30" s="18">
        <f t="shared" si="35"/>
        <v>0</v>
      </c>
      <c r="P30" s="18">
        <f t="shared" si="36"/>
        <v>4.8</v>
      </c>
      <c r="Q30" s="18">
        <f t="shared" si="37"/>
        <v>4</v>
      </c>
      <c r="R30" s="18">
        <f t="shared" si="38"/>
        <v>48</v>
      </c>
      <c r="S30" s="27"/>
    </row>
    <row r="31" spans="1:19" s="20" customFormat="1">
      <c r="A31" s="21" t="s">
        <v>173</v>
      </c>
      <c r="B31" s="27">
        <v>5</v>
      </c>
      <c r="C31" s="17">
        <f t="shared" si="26"/>
        <v>0.19999999999999998</v>
      </c>
      <c r="D31" s="17">
        <f t="shared" si="27"/>
        <v>0.21388888888888891</v>
      </c>
      <c r="E31" s="31">
        <v>900</v>
      </c>
      <c r="F31" s="31">
        <v>300</v>
      </c>
      <c r="G31" s="19">
        <f t="shared" si="28"/>
        <v>0.20486111111111113</v>
      </c>
      <c r="I31" s="18">
        <f t="shared" si="29"/>
        <v>0</v>
      </c>
      <c r="J31" s="18">
        <f t="shared" si="30"/>
        <v>1200</v>
      </c>
      <c r="K31" s="18">
        <f t="shared" si="31"/>
        <v>0</v>
      </c>
      <c r="L31" s="18">
        <f t="shared" si="32"/>
        <v>0</v>
      </c>
      <c r="M31" s="18">
        <f t="shared" si="33"/>
        <v>0</v>
      </c>
      <c r="N31" s="18">
        <f t="shared" si="34"/>
        <v>0</v>
      </c>
      <c r="O31" s="18">
        <f t="shared" si="35"/>
        <v>0</v>
      </c>
      <c r="P31" s="18">
        <f t="shared" si="36"/>
        <v>5.1333333333333329</v>
      </c>
      <c r="Q31" s="18">
        <f t="shared" si="37"/>
        <v>5</v>
      </c>
      <c r="R31" s="18">
        <f t="shared" si="38"/>
        <v>8</v>
      </c>
      <c r="S31" s="27"/>
    </row>
    <row r="32" spans="1:19" s="20" customFormat="1">
      <c r="A32" s="21" t="s">
        <v>217</v>
      </c>
      <c r="B32" s="27">
        <v>5</v>
      </c>
      <c r="C32" s="17">
        <f t="shared" si="26"/>
        <v>0.21388888888888891</v>
      </c>
      <c r="D32" s="17">
        <f t="shared" si="27"/>
        <v>0.22777777777777777</v>
      </c>
      <c r="E32" s="31">
        <v>900</v>
      </c>
      <c r="F32" s="31">
        <v>300</v>
      </c>
      <c r="G32" s="19">
        <f t="shared" si="28"/>
        <v>0.21875</v>
      </c>
      <c r="I32" s="18">
        <f t="shared" si="29"/>
        <v>0</v>
      </c>
      <c r="J32" s="18">
        <f t="shared" si="30"/>
        <v>0</v>
      </c>
      <c r="K32" s="18">
        <f t="shared" si="31"/>
        <v>1200</v>
      </c>
      <c r="L32" s="18">
        <f t="shared" si="32"/>
        <v>0</v>
      </c>
      <c r="M32" s="18">
        <f t="shared" si="33"/>
        <v>0</v>
      </c>
      <c r="N32" s="18">
        <f t="shared" si="34"/>
        <v>0</v>
      </c>
      <c r="O32" s="18">
        <f t="shared" si="35"/>
        <v>0</v>
      </c>
      <c r="P32" s="18">
        <f t="shared" si="36"/>
        <v>5.4666666666666668</v>
      </c>
      <c r="Q32" s="18">
        <f t="shared" si="37"/>
        <v>5</v>
      </c>
      <c r="R32" s="18">
        <f t="shared" si="38"/>
        <v>28</v>
      </c>
      <c r="S32" s="27"/>
    </row>
    <row r="33" spans="1:19" s="20" customFormat="1">
      <c r="A33" s="21" t="s">
        <v>210</v>
      </c>
      <c r="B33" s="27">
        <v>4</v>
      </c>
      <c r="C33" s="17">
        <f t="shared" si="26"/>
        <v>0.22777777777777777</v>
      </c>
      <c r="D33" s="17">
        <f t="shared" si="27"/>
        <v>0.24166666666666667</v>
      </c>
      <c r="E33" s="31">
        <v>900</v>
      </c>
      <c r="F33" s="31">
        <v>300</v>
      </c>
      <c r="G33" s="19">
        <f t="shared" si="28"/>
        <v>0.23263888888888887</v>
      </c>
      <c r="I33" s="18">
        <f t="shared" si="29"/>
        <v>0</v>
      </c>
      <c r="J33" s="18">
        <f t="shared" si="30"/>
        <v>0</v>
      </c>
      <c r="K33" s="18">
        <f t="shared" si="31"/>
        <v>1200</v>
      </c>
      <c r="L33" s="18">
        <f t="shared" si="32"/>
        <v>0</v>
      </c>
      <c r="M33" s="18">
        <f t="shared" si="33"/>
        <v>0</v>
      </c>
      <c r="N33" s="18">
        <f t="shared" si="34"/>
        <v>0</v>
      </c>
      <c r="O33" s="18">
        <f t="shared" si="35"/>
        <v>0</v>
      </c>
      <c r="P33" s="18">
        <f t="shared" si="36"/>
        <v>5.8</v>
      </c>
      <c r="Q33" s="18">
        <f t="shared" si="37"/>
        <v>5</v>
      </c>
      <c r="R33" s="18">
        <f t="shared" si="38"/>
        <v>48</v>
      </c>
      <c r="S33" s="27"/>
    </row>
    <row r="34" spans="1:19" s="20" customFormat="1">
      <c r="A34" s="21" t="s">
        <v>221</v>
      </c>
      <c r="B34" s="27">
        <v>4</v>
      </c>
      <c r="C34" s="17">
        <f t="shared" si="26"/>
        <v>0.24166666666666667</v>
      </c>
      <c r="D34" s="17">
        <f t="shared" si="27"/>
        <v>0.25555555555555559</v>
      </c>
      <c r="E34" s="31">
        <v>900</v>
      </c>
      <c r="F34" s="31">
        <v>300</v>
      </c>
      <c r="G34" s="19">
        <f t="shared" si="28"/>
        <v>0.24652777777777779</v>
      </c>
      <c r="I34" s="18">
        <f t="shared" si="29"/>
        <v>0</v>
      </c>
      <c r="J34" s="18">
        <f t="shared" si="30"/>
        <v>0</v>
      </c>
      <c r="K34" s="18">
        <f t="shared" si="31"/>
        <v>1200</v>
      </c>
      <c r="L34" s="18">
        <f t="shared" si="32"/>
        <v>0</v>
      </c>
      <c r="M34" s="18">
        <f t="shared" si="33"/>
        <v>0</v>
      </c>
      <c r="N34" s="18">
        <f t="shared" si="34"/>
        <v>0</v>
      </c>
      <c r="O34" s="18">
        <f t="shared" si="35"/>
        <v>0</v>
      </c>
      <c r="P34" s="18">
        <f t="shared" si="36"/>
        <v>6.1333333333333329</v>
      </c>
      <c r="Q34" s="18">
        <f t="shared" si="37"/>
        <v>6</v>
      </c>
      <c r="R34" s="18">
        <f t="shared" si="38"/>
        <v>8</v>
      </c>
      <c r="S34" s="27"/>
    </row>
    <row r="35" spans="1:19" s="20" customFormat="1">
      <c r="A35" s="21" t="s">
        <v>203</v>
      </c>
      <c r="B35" s="27">
        <v>5</v>
      </c>
      <c r="C35" s="17">
        <f t="shared" si="26"/>
        <v>0.25555555555555559</v>
      </c>
      <c r="D35" s="17">
        <f t="shared" si="27"/>
        <v>0.26944444444444443</v>
      </c>
      <c r="E35" s="31">
        <v>900</v>
      </c>
      <c r="F35" s="31">
        <v>300</v>
      </c>
      <c r="G35" s="19">
        <f t="shared" si="28"/>
        <v>0.26041666666666669</v>
      </c>
      <c r="I35" s="18">
        <f t="shared" si="29"/>
        <v>0</v>
      </c>
      <c r="J35" s="18">
        <f t="shared" si="30"/>
        <v>1200</v>
      </c>
      <c r="K35" s="18">
        <f t="shared" si="31"/>
        <v>0</v>
      </c>
      <c r="L35" s="18">
        <f t="shared" si="32"/>
        <v>0</v>
      </c>
      <c r="M35" s="18">
        <f t="shared" si="33"/>
        <v>0</v>
      </c>
      <c r="N35" s="18">
        <f t="shared" si="34"/>
        <v>0</v>
      </c>
      <c r="O35" s="18">
        <f t="shared" si="35"/>
        <v>0</v>
      </c>
      <c r="P35" s="18">
        <f t="shared" si="36"/>
        <v>6.4666666666666668</v>
      </c>
      <c r="Q35" s="18">
        <f t="shared" si="37"/>
        <v>6</v>
      </c>
      <c r="R35" s="18">
        <f t="shared" si="38"/>
        <v>28</v>
      </c>
      <c r="S35" s="27"/>
    </row>
    <row r="36" spans="1:19" s="20" customFormat="1">
      <c r="A36" s="21" t="s">
        <v>222</v>
      </c>
      <c r="B36" s="27">
        <v>3</v>
      </c>
      <c r="C36" s="17">
        <f t="shared" si="26"/>
        <v>0.26944444444444443</v>
      </c>
      <c r="D36" s="17">
        <f t="shared" si="27"/>
        <v>0.28333333333333333</v>
      </c>
      <c r="E36" s="31">
        <v>900</v>
      </c>
      <c r="F36" s="31">
        <v>300</v>
      </c>
      <c r="G36" s="19">
        <f t="shared" si="28"/>
        <v>0.27430555555555552</v>
      </c>
      <c r="I36" s="18">
        <f t="shared" si="29"/>
        <v>0</v>
      </c>
      <c r="J36" s="18">
        <f t="shared" si="30"/>
        <v>0</v>
      </c>
      <c r="K36" s="18">
        <f t="shared" si="31"/>
        <v>1200</v>
      </c>
      <c r="L36" s="18">
        <f t="shared" si="32"/>
        <v>0</v>
      </c>
      <c r="M36" s="18">
        <f t="shared" si="33"/>
        <v>0</v>
      </c>
      <c r="N36" s="18">
        <f t="shared" si="34"/>
        <v>0</v>
      </c>
      <c r="O36" s="18">
        <f t="shared" si="35"/>
        <v>0</v>
      </c>
      <c r="P36" s="18">
        <f t="shared" si="36"/>
        <v>6.8</v>
      </c>
      <c r="Q36" s="18">
        <f t="shared" si="37"/>
        <v>6</v>
      </c>
      <c r="R36" s="18">
        <f t="shared" si="38"/>
        <v>48</v>
      </c>
    </row>
    <row r="37" spans="1:19" s="20" customFormat="1">
      <c r="B37" s="27"/>
      <c r="C37" s="17"/>
      <c r="D37" s="17"/>
    </row>
    <row r="38" spans="1:19" s="20" customFormat="1">
      <c r="B38" s="27"/>
      <c r="C38" s="17"/>
      <c r="D38" s="17"/>
      <c r="H38" s="22" t="s">
        <v>31</v>
      </c>
      <c r="I38" s="23">
        <f t="shared" ref="I38:O38" si="40">SUM(I2:I36)</f>
        <v>0</v>
      </c>
      <c r="J38" s="23">
        <f t="shared" si="40"/>
        <v>10800</v>
      </c>
      <c r="K38" s="23">
        <f t="shared" si="40"/>
        <v>9000</v>
      </c>
      <c r="L38" s="23">
        <f t="shared" si="40"/>
        <v>5400</v>
      </c>
      <c r="M38" s="23">
        <f t="shared" si="40"/>
        <v>11220</v>
      </c>
      <c r="N38" s="23">
        <f t="shared" si="40"/>
        <v>0</v>
      </c>
      <c r="O38" s="23">
        <f t="shared" si="40"/>
        <v>0</v>
      </c>
      <c r="S38" s="27">
        <f>SUM(S18:S21)</f>
        <v>5360</v>
      </c>
    </row>
    <row r="39" spans="1:19">
      <c r="C39" s="5"/>
      <c r="D39"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tabSelected="1" topLeftCell="A48" workbookViewId="0">
      <selection activeCell="H79" sqref="H79"/>
    </sheetView>
  </sheetViews>
  <sheetFormatPr baseColWidth="10" defaultRowHeight="15" x14ac:dyDescent="0"/>
  <cols>
    <col min="4" max="4" width="11.6640625" bestFit="1" customWidth="1"/>
    <col min="5" max="5" width="12.1640625" customWidth="1"/>
    <col min="6" max="6" width="12.5" customWidth="1"/>
    <col min="7" max="7" width="12.83203125" customWidth="1"/>
    <col min="8" max="8" width="13" customWidth="1"/>
    <col min="9" max="10" width="13.6640625" customWidth="1"/>
    <col min="11" max="12" width="10.83203125" style="6"/>
  </cols>
  <sheetData>
    <row r="1" spans="1:12">
      <c r="A1" t="s">
        <v>223</v>
      </c>
      <c r="B1" t="s">
        <v>257</v>
      </c>
      <c r="C1" t="s">
        <v>193</v>
      </c>
      <c r="D1">
        <v>41634</v>
      </c>
      <c r="E1">
        <v>41635</v>
      </c>
      <c r="F1">
        <v>41636</v>
      </c>
      <c r="G1">
        <v>41637</v>
      </c>
      <c r="H1">
        <v>41638</v>
      </c>
      <c r="I1">
        <v>41639</v>
      </c>
      <c r="K1" s="6" t="s">
        <v>258</v>
      </c>
      <c r="L1" s="6" t="s">
        <v>259</v>
      </c>
    </row>
    <row r="2" spans="1:12">
      <c r="A2" s="6" t="s">
        <v>146</v>
      </c>
      <c r="B2" s="6">
        <v>4</v>
      </c>
      <c r="C2" s="6">
        <v>5</v>
      </c>
      <c r="D2" s="6">
        <f>COUNTIF('2013-DECEMBER-26'!$A$2:'2013-DECEMBER-26'!$A$38,A2)</f>
        <v>1</v>
      </c>
      <c r="E2" s="6">
        <f>COUNTIF('2013-DECEMBER-27'!$A$2:'2013-DECEMBER-27'!$A$38,A2)</f>
        <v>1</v>
      </c>
      <c r="F2" s="6">
        <f>COUNTIF('2013-DECEMBER-28'!$A$2:'2013-DECEMBER-28'!$A$38,A2)</f>
        <v>1</v>
      </c>
      <c r="G2" s="6">
        <f>COUNTIF('2013-DECEMBER-29'!$A$2:'2013-DECEMBER-29'!$A$38,A2)</f>
        <v>1</v>
      </c>
      <c r="H2" s="6">
        <f>COUNTIF('2013-DECEMBER-30'!$A$2:'2013-DECEMBER-30'!$A$38,A2)</f>
        <v>0</v>
      </c>
      <c r="I2" s="6">
        <f>COUNTIF('2013-DECEMBER-31'!$A$2:'2013-DECEMBER-31'!$A$38,A2)</f>
        <v>0</v>
      </c>
      <c r="J2" s="6"/>
      <c r="K2" s="6">
        <f t="shared" ref="K2:K25" si="0">SUM(D2:I2)</f>
        <v>4</v>
      </c>
      <c r="L2" s="6">
        <f>K2-B2</f>
        <v>0</v>
      </c>
    </row>
    <row r="3" spans="1:12">
      <c r="A3" s="6" t="s">
        <v>171</v>
      </c>
      <c r="B3" s="6">
        <v>4</v>
      </c>
      <c r="C3" s="6">
        <v>5</v>
      </c>
      <c r="D3" s="6">
        <f>COUNTIF('2013-DECEMBER-26'!$A$2:'2013-DECEMBER-26'!$A$38,A3)</f>
        <v>1</v>
      </c>
      <c r="E3" s="6">
        <f>COUNTIF('2013-DECEMBER-27'!$A$2:'2013-DECEMBER-27'!$A$38,A3)</f>
        <v>1</v>
      </c>
      <c r="F3" s="6">
        <f>COUNTIF('2013-DECEMBER-28'!$A$2:'2013-DECEMBER-28'!$A$38,A3)</f>
        <v>0</v>
      </c>
      <c r="G3" s="6">
        <f>COUNTIF('2013-DECEMBER-29'!$A$2:'2013-DECEMBER-29'!$A$38,A3)</f>
        <v>0</v>
      </c>
      <c r="H3" s="6">
        <f>COUNTIF('2013-DECEMBER-30'!$A$2:'2013-DECEMBER-30'!$A$38,A3)</f>
        <v>1</v>
      </c>
      <c r="I3" s="6">
        <f>COUNTIF('2013-DECEMBER-31'!$A$2:'2013-DECEMBER-31'!$A$38,A3)</f>
        <v>1</v>
      </c>
      <c r="J3" s="6"/>
      <c r="K3" s="6">
        <f t="shared" si="0"/>
        <v>4</v>
      </c>
      <c r="L3" s="6">
        <f t="shared" ref="L3:L66" si="1">K3-B3</f>
        <v>0</v>
      </c>
    </row>
    <row r="4" spans="1:12">
      <c r="A4" s="6" t="s">
        <v>172</v>
      </c>
      <c r="B4" s="6">
        <v>4</v>
      </c>
      <c r="C4" s="6">
        <v>5</v>
      </c>
      <c r="D4" s="6">
        <f>COUNTIF('2013-DECEMBER-26'!$A$2:'2013-DECEMBER-26'!$A$38,A4)</f>
        <v>1</v>
      </c>
      <c r="E4" s="6">
        <f>COUNTIF('2013-DECEMBER-27'!$A$2:'2013-DECEMBER-27'!$A$38,A4)</f>
        <v>1</v>
      </c>
      <c r="F4" s="6">
        <f>COUNTIF('2013-DECEMBER-28'!$A$2:'2013-DECEMBER-28'!$A$38,A4)</f>
        <v>1</v>
      </c>
      <c r="G4" s="6">
        <f>COUNTIF('2013-DECEMBER-29'!$A$2:'2013-DECEMBER-29'!$A$38,A4)</f>
        <v>1</v>
      </c>
      <c r="H4" s="6">
        <f>COUNTIF('2013-DECEMBER-30'!$A$2:'2013-DECEMBER-30'!$A$38,A4)</f>
        <v>0</v>
      </c>
      <c r="I4" s="6">
        <f>COUNTIF('2013-DECEMBER-31'!$A$2:'2013-DECEMBER-31'!$A$38,A4)</f>
        <v>0</v>
      </c>
      <c r="J4" s="6"/>
      <c r="K4" s="6">
        <f t="shared" si="0"/>
        <v>4</v>
      </c>
      <c r="L4" s="6">
        <f t="shared" si="1"/>
        <v>0</v>
      </c>
    </row>
    <row r="5" spans="1:12">
      <c r="A5" s="6" t="s">
        <v>147</v>
      </c>
      <c r="B5" s="6">
        <v>3</v>
      </c>
      <c r="C5" s="6">
        <v>4</v>
      </c>
      <c r="D5" s="6">
        <f>COUNTIF('2013-DECEMBER-26'!$A$2:'2013-DECEMBER-26'!$A$38,A5)</f>
        <v>1</v>
      </c>
      <c r="E5" s="6">
        <f>COUNTIF('2013-DECEMBER-27'!$A$2:'2013-DECEMBER-27'!$A$38,A5)</f>
        <v>0</v>
      </c>
      <c r="F5" s="6">
        <f>COUNTIF('2013-DECEMBER-28'!$A$2:'2013-DECEMBER-28'!$A$38,A5)</f>
        <v>0</v>
      </c>
      <c r="G5" s="6">
        <f>COUNTIF('2013-DECEMBER-29'!$A$2:'2013-DECEMBER-29'!$A$38,A5)</f>
        <v>0</v>
      </c>
      <c r="H5" s="6">
        <f>COUNTIF('2013-DECEMBER-30'!$A$2:'2013-DECEMBER-30'!$A$38,A5)</f>
        <v>1</v>
      </c>
      <c r="I5" s="6">
        <f>COUNTIF('2013-DECEMBER-31'!$A$2:'2013-DECEMBER-31'!$A$38,A5)</f>
        <v>1</v>
      </c>
      <c r="J5" s="6"/>
      <c r="K5" s="6">
        <f t="shared" si="0"/>
        <v>3</v>
      </c>
      <c r="L5" s="6">
        <f t="shared" si="1"/>
        <v>0</v>
      </c>
    </row>
    <row r="6" spans="1:12">
      <c r="A6" s="6" t="s">
        <v>182</v>
      </c>
      <c r="B6" s="6">
        <v>3</v>
      </c>
      <c r="C6" s="6">
        <v>4</v>
      </c>
      <c r="D6" s="6">
        <f>COUNTIF('2013-DECEMBER-26'!$A$2:'2013-DECEMBER-26'!$A$38,A6)</f>
        <v>0</v>
      </c>
      <c r="E6" s="6">
        <f>COUNTIF('2013-DECEMBER-27'!$A$2:'2013-DECEMBER-27'!$A$38,A6)</f>
        <v>1</v>
      </c>
      <c r="F6" s="6">
        <f>COUNTIF('2013-DECEMBER-28'!$A$2:'2013-DECEMBER-28'!$A$38,A6)</f>
        <v>1</v>
      </c>
      <c r="G6" s="6">
        <f>COUNTIF('2013-DECEMBER-29'!$A$2:'2013-DECEMBER-29'!$A$38,A6)</f>
        <v>1</v>
      </c>
      <c r="H6" s="6">
        <f>COUNTIF('2013-DECEMBER-30'!$A$2:'2013-DECEMBER-30'!$A$38,A6)</f>
        <v>0</v>
      </c>
      <c r="I6" s="6">
        <f>COUNTIF('2013-DECEMBER-31'!$A$2:'2013-DECEMBER-31'!$A$38,A6)</f>
        <v>0</v>
      </c>
      <c r="J6" s="6"/>
      <c r="K6" s="6">
        <f t="shared" si="0"/>
        <v>3</v>
      </c>
      <c r="L6" s="6">
        <f t="shared" si="1"/>
        <v>0</v>
      </c>
    </row>
    <row r="7" spans="1:12">
      <c r="A7" s="6" t="s">
        <v>192</v>
      </c>
      <c r="B7" s="6">
        <v>3</v>
      </c>
      <c r="C7" s="6">
        <v>4</v>
      </c>
      <c r="D7" s="6">
        <f>COUNTIF('2013-DECEMBER-26'!$A$2:'2013-DECEMBER-26'!$A$38,A7)</f>
        <v>0</v>
      </c>
      <c r="E7" s="6">
        <f>COUNTIF('2013-DECEMBER-27'!$A$2:'2013-DECEMBER-27'!$A$38,A7)</f>
        <v>1</v>
      </c>
      <c r="F7" s="6">
        <f>COUNTIF('2013-DECEMBER-28'!$A$2:'2013-DECEMBER-28'!$A$38,A7)</f>
        <v>1</v>
      </c>
      <c r="G7" s="6">
        <f>COUNTIF('2013-DECEMBER-29'!$A$2:'2013-DECEMBER-29'!$A$38,A7)</f>
        <v>1</v>
      </c>
      <c r="H7" s="6">
        <f>COUNTIF('2013-DECEMBER-30'!$A$2:'2013-DECEMBER-30'!$A$38,A7)</f>
        <v>0</v>
      </c>
      <c r="I7" s="6">
        <f>COUNTIF('2013-DECEMBER-31'!$A$2:'2013-DECEMBER-31'!$A$38,A7)</f>
        <v>0</v>
      </c>
      <c r="J7" s="6"/>
      <c r="K7" s="6">
        <f t="shared" si="0"/>
        <v>3</v>
      </c>
      <c r="L7" s="6">
        <f t="shared" si="1"/>
        <v>0</v>
      </c>
    </row>
    <row r="8" spans="1:12">
      <c r="A8" s="6" t="s">
        <v>198</v>
      </c>
      <c r="B8" s="6">
        <v>3</v>
      </c>
      <c r="C8" s="6">
        <v>4</v>
      </c>
      <c r="D8" s="6">
        <f>COUNTIF('2013-DECEMBER-26'!$A$2:'2013-DECEMBER-26'!$A$38,A8)</f>
        <v>0</v>
      </c>
      <c r="E8" s="6">
        <f>COUNTIF('2013-DECEMBER-27'!$A$2:'2013-DECEMBER-27'!$A$38,A8)</f>
        <v>0</v>
      </c>
      <c r="F8" s="6">
        <f>COUNTIF('2013-DECEMBER-28'!$A$2:'2013-DECEMBER-28'!$A$38,A8)</f>
        <v>1</v>
      </c>
      <c r="G8" s="6">
        <f>COUNTIF('2013-DECEMBER-29'!$A$2:'2013-DECEMBER-29'!$A$38,A8)</f>
        <v>1</v>
      </c>
      <c r="H8" s="6">
        <f>COUNTIF('2013-DECEMBER-30'!$A$2:'2013-DECEMBER-30'!$A$38,A8)</f>
        <v>1</v>
      </c>
      <c r="I8" s="6">
        <f>COUNTIF('2013-DECEMBER-31'!$A$2:'2013-DECEMBER-31'!$A$38,A8)</f>
        <v>0</v>
      </c>
      <c r="J8" s="6"/>
      <c r="K8" s="6">
        <f t="shared" si="0"/>
        <v>3</v>
      </c>
      <c r="L8" s="6">
        <f t="shared" si="1"/>
        <v>0</v>
      </c>
    </row>
    <row r="9" spans="1:12">
      <c r="A9" s="6" t="s">
        <v>224</v>
      </c>
      <c r="B9" s="6">
        <v>3</v>
      </c>
      <c r="C9" s="6">
        <v>4</v>
      </c>
      <c r="D9" s="6">
        <f>COUNTIF('2013-DECEMBER-26'!$A$2:'2013-DECEMBER-26'!$A$38,A9)</f>
        <v>0</v>
      </c>
      <c r="E9" s="6">
        <f>COUNTIF('2013-DECEMBER-27'!$A$2:'2013-DECEMBER-27'!$A$38,A9)</f>
        <v>0</v>
      </c>
      <c r="F9" s="6">
        <f>COUNTIF('2013-DECEMBER-28'!$A$2:'2013-DECEMBER-28'!$A$38,A9)</f>
        <v>0</v>
      </c>
      <c r="G9" s="6">
        <f>COUNTIF('2013-DECEMBER-29'!$A$2:'2013-DECEMBER-29'!$A$38,A9)</f>
        <v>0</v>
      </c>
      <c r="H9" s="6">
        <f>COUNTIF('2013-DECEMBER-30'!$A$2:'2013-DECEMBER-30'!$A$38,A9)</f>
        <v>0</v>
      </c>
      <c r="I9" s="6">
        <f>COUNTIF('2013-DECEMBER-31'!$A$2:'2013-DECEMBER-31'!$A$38,A9)</f>
        <v>0</v>
      </c>
      <c r="J9" s="6"/>
      <c r="K9" s="6">
        <f t="shared" si="0"/>
        <v>0</v>
      </c>
      <c r="L9" s="6">
        <f t="shared" si="1"/>
        <v>-3</v>
      </c>
    </row>
    <row r="10" spans="1:12">
      <c r="A10" s="6" t="s">
        <v>225</v>
      </c>
      <c r="B10" s="6">
        <v>3</v>
      </c>
      <c r="C10" s="6">
        <v>4</v>
      </c>
      <c r="D10" s="6">
        <f>COUNTIF('2013-DECEMBER-26'!$A$2:'2013-DECEMBER-26'!$A$38,A10)</f>
        <v>0</v>
      </c>
      <c r="E10" s="6">
        <f>COUNTIF('2013-DECEMBER-27'!$A$2:'2013-DECEMBER-27'!$A$38,A10)</f>
        <v>0</v>
      </c>
      <c r="F10" s="6">
        <f>COUNTIF('2013-DECEMBER-28'!$A$2:'2013-DECEMBER-28'!$A$38,A10)</f>
        <v>0</v>
      </c>
      <c r="G10" s="6">
        <f>COUNTIF('2013-DECEMBER-29'!$A$2:'2013-DECEMBER-29'!$A$38,A10)</f>
        <v>0</v>
      </c>
      <c r="H10" s="6">
        <f>COUNTIF('2013-DECEMBER-30'!$A$2:'2013-DECEMBER-30'!$A$38,A10)</f>
        <v>0</v>
      </c>
      <c r="I10" s="6">
        <f>COUNTIF('2013-DECEMBER-31'!$A$2:'2013-DECEMBER-31'!$A$38,A10)</f>
        <v>0</v>
      </c>
      <c r="J10" s="6"/>
      <c r="K10" s="6">
        <f t="shared" si="0"/>
        <v>0</v>
      </c>
      <c r="L10" s="6">
        <f t="shared" si="1"/>
        <v>-3</v>
      </c>
    </row>
    <row r="11" spans="1:12">
      <c r="A11" s="6" t="s">
        <v>202</v>
      </c>
      <c r="B11" s="6">
        <v>3</v>
      </c>
      <c r="C11" s="6">
        <v>4</v>
      </c>
      <c r="D11" s="6">
        <f>COUNTIF('2013-DECEMBER-26'!$A$2:'2013-DECEMBER-26'!$A$38,A11)</f>
        <v>0</v>
      </c>
      <c r="E11" s="6">
        <f>COUNTIF('2013-DECEMBER-27'!$A$2:'2013-DECEMBER-27'!$A$38,A11)</f>
        <v>0</v>
      </c>
      <c r="F11" s="6">
        <f>COUNTIF('2013-DECEMBER-28'!$A$2:'2013-DECEMBER-28'!$A$38,A11)</f>
        <v>1</v>
      </c>
      <c r="G11" s="6">
        <f>COUNTIF('2013-DECEMBER-29'!$A$2:'2013-DECEMBER-29'!$A$38,A11)</f>
        <v>1</v>
      </c>
      <c r="H11" s="6">
        <f>COUNTIF('2013-DECEMBER-30'!$A$2:'2013-DECEMBER-30'!$A$38,A11)</f>
        <v>1</v>
      </c>
      <c r="I11" s="6">
        <f>COUNTIF('2013-DECEMBER-31'!$A$2:'2013-DECEMBER-31'!$A$38,A11)</f>
        <v>0</v>
      </c>
      <c r="J11" s="6"/>
      <c r="K11" s="6">
        <f t="shared" si="0"/>
        <v>3</v>
      </c>
      <c r="L11" s="6">
        <f t="shared" si="1"/>
        <v>0</v>
      </c>
    </row>
    <row r="12" spans="1:12">
      <c r="A12" s="6" t="s">
        <v>226</v>
      </c>
      <c r="B12" s="6">
        <v>3</v>
      </c>
      <c r="C12" s="6">
        <v>4</v>
      </c>
      <c r="D12" s="6" t="s">
        <v>336</v>
      </c>
      <c r="E12" s="6">
        <f>COUNTIF('2013-DECEMBER-27'!$A$2:'2013-DECEMBER-27'!$A$38,A12)</f>
        <v>0</v>
      </c>
      <c r="F12" s="6">
        <f>COUNTIF('2013-DECEMBER-28'!$A$2:'2013-DECEMBER-28'!$A$38,A12)</f>
        <v>0</v>
      </c>
      <c r="G12" s="6">
        <f>COUNTIF('2013-DECEMBER-29'!$A$2:'2013-DECEMBER-29'!$A$38,A12)</f>
        <v>0</v>
      </c>
      <c r="H12" s="6">
        <f>COUNTIF('2013-DECEMBER-30'!$A$2:'2013-DECEMBER-30'!$A$38,A12)</f>
        <v>0</v>
      </c>
      <c r="I12" s="6">
        <f>COUNTIF('2013-DECEMBER-31'!$A$2:'2013-DECEMBER-31'!$A$38,A12)</f>
        <v>0</v>
      </c>
      <c r="J12" s="6"/>
      <c r="K12" s="6">
        <f t="shared" si="0"/>
        <v>0</v>
      </c>
      <c r="L12" s="6">
        <f t="shared" si="1"/>
        <v>-3</v>
      </c>
    </row>
    <row r="13" spans="1:12">
      <c r="A13" s="6" t="s">
        <v>227</v>
      </c>
      <c r="B13" s="6">
        <v>3</v>
      </c>
      <c r="C13" s="6">
        <v>4</v>
      </c>
      <c r="D13" s="6" t="s">
        <v>336</v>
      </c>
      <c r="E13" s="6">
        <f>COUNTIF('2013-DECEMBER-27'!$A$2:'2013-DECEMBER-27'!$A$38,A13)</f>
        <v>0</v>
      </c>
      <c r="F13" s="6">
        <f>COUNTIF('2013-DECEMBER-28'!$A$2:'2013-DECEMBER-28'!$A$38,A13)</f>
        <v>0</v>
      </c>
      <c r="G13" s="6">
        <f>COUNTIF('2013-DECEMBER-29'!$A$2:'2013-DECEMBER-29'!$A$38,A13)</f>
        <v>0</v>
      </c>
      <c r="H13" s="6">
        <f>COUNTIF('2013-DECEMBER-30'!$A$2:'2013-DECEMBER-30'!$A$38,A13)</f>
        <v>0</v>
      </c>
      <c r="I13" s="6">
        <f>COUNTIF('2013-DECEMBER-31'!$A$2:'2013-DECEMBER-31'!$A$38,A13)</f>
        <v>0</v>
      </c>
      <c r="J13" s="6"/>
      <c r="K13" s="6">
        <f t="shared" si="0"/>
        <v>0</v>
      </c>
      <c r="L13" s="6">
        <f t="shared" si="1"/>
        <v>-3</v>
      </c>
    </row>
    <row r="14" spans="1:12">
      <c r="A14" s="6" t="s">
        <v>228</v>
      </c>
      <c r="B14" s="6">
        <v>2</v>
      </c>
      <c r="C14" s="6">
        <v>3</v>
      </c>
      <c r="D14" s="6">
        <f>COUNTIF('2013-DECEMBER-26'!$A$2:'2013-DECEMBER-26'!$A$38,A14)</f>
        <v>0</v>
      </c>
      <c r="E14" s="6">
        <f>COUNTIF('2013-DECEMBER-27'!$A$2:'2013-DECEMBER-27'!$A$38,A14)</f>
        <v>0</v>
      </c>
      <c r="F14" s="6">
        <f>COUNTIF('2013-DECEMBER-28'!$A$2:'2013-DECEMBER-28'!$A$38,A14)</f>
        <v>0</v>
      </c>
      <c r="G14" s="6">
        <f>COUNTIF('2013-DECEMBER-29'!$A$2:'2013-DECEMBER-29'!$A$38,A14)</f>
        <v>0</v>
      </c>
      <c r="H14" s="6">
        <f>COUNTIF('2013-DECEMBER-30'!$A$2:'2013-DECEMBER-30'!$A$38,A14)</f>
        <v>0</v>
      </c>
      <c r="I14" s="6">
        <f>COUNTIF('2013-DECEMBER-31'!$A$2:'2013-DECEMBER-31'!$A$38,A14)</f>
        <v>0</v>
      </c>
      <c r="J14" s="6"/>
      <c r="K14" s="6">
        <f t="shared" si="0"/>
        <v>0</v>
      </c>
      <c r="L14" s="6">
        <f t="shared" si="1"/>
        <v>-2</v>
      </c>
    </row>
    <row r="15" spans="1:12">
      <c r="A15" s="6" t="s">
        <v>229</v>
      </c>
      <c r="B15" s="6">
        <v>2</v>
      </c>
      <c r="C15" s="6">
        <v>3</v>
      </c>
      <c r="D15" s="6">
        <f>COUNTIF('2013-DECEMBER-26'!$A$2:'2013-DECEMBER-26'!$A$38,A15)</f>
        <v>0</v>
      </c>
      <c r="E15" s="6">
        <f>COUNTIF('2013-DECEMBER-27'!$A$2:'2013-DECEMBER-27'!$A$38,A15)</f>
        <v>0</v>
      </c>
      <c r="F15" s="6">
        <f>COUNTIF('2013-DECEMBER-28'!$A$2:'2013-DECEMBER-28'!$A$38,A15)</f>
        <v>0</v>
      </c>
      <c r="G15" s="6">
        <f>COUNTIF('2013-DECEMBER-29'!$A$2:'2013-DECEMBER-29'!$A$38,A15)</f>
        <v>0</v>
      </c>
      <c r="H15" s="6">
        <f>COUNTIF('2013-DECEMBER-30'!$A$2:'2013-DECEMBER-30'!$A$38,A15)</f>
        <v>0</v>
      </c>
      <c r="I15" s="6">
        <f>COUNTIF('2013-DECEMBER-31'!$A$2:'2013-DECEMBER-31'!$A$38,A15)</f>
        <v>0</v>
      </c>
      <c r="J15" s="6"/>
      <c r="K15" s="6">
        <f t="shared" si="0"/>
        <v>0</v>
      </c>
      <c r="L15" s="6">
        <f t="shared" si="1"/>
        <v>-2</v>
      </c>
    </row>
    <row r="16" spans="1:12">
      <c r="A16" s="6" t="s">
        <v>230</v>
      </c>
      <c r="B16" s="6">
        <v>2</v>
      </c>
      <c r="C16" s="6">
        <v>3</v>
      </c>
      <c r="D16" s="6">
        <f>COUNTIF('2013-DECEMBER-26'!$A$2:'2013-DECEMBER-26'!$A$38,A16)</f>
        <v>0</v>
      </c>
      <c r="E16" s="6">
        <f>COUNTIF('2013-DECEMBER-27'!$A$2:'2013-DECEMBER-27'!$A$38,A16)</f>
        <v>0</v>
      </c>
      <c r="F16" s="6">
        <f>COUNTIF('2013-DECEMBER-28'!$A$2:'2013-DECEMBER-28'!$A$38,A16)</f>
        <v>0</v>
      </c>
      <c r="G16" s="6">
        <f>COUNTIF('2013-DECEMBER-29'!$A$2:'2013-DECEMBER-29'!$A$38,A16)</f>
        <v>0</v>
      </c>
      <c r="H16" s="6">
        <f>COUNTIF('2013-DECEMBER-30'!$A$2:'2013-DECEMBER-30'!$A$38,A16)</f>
        <v>0</v>
      </c>
      <c r="I16" s="6">
        <f>COUNTIF('2013-DECEMBER-31'!$A$2:'2013-DECEMBER-31'!$A$38,A16)</f>
        <v>0</v>
      </c>
      <c r="J16" s="6"/>
      <c r="K16" s="6">
        <f t="shared" si="0"/>
        <v>0</v>
      </c>
      <c r="L16" s="6">
        <f t="shared" si="1"/>
        <v>-2</v>
      </c>
    </row>
    <row r="17" spans="1:12">
      <c r="A17" s="6" t="s">
        <v>231</v>
      </c>
      <c r="B17" s="6">
        <v>2</v>
      </c>
      <c r="C17" s="6">
        <v>3</v>
      </c>
      <c r="D17" s="6">
        <f>COUNTIF('2013-DECEMBER-26'!$A$2:'2013-DECEMBER-26'!$A$38,A17)</f>
        <v>0</v>
      </c>
      <c r="E17" s="6">
        <f>COUNTIF('2013-DECEMBER-27'!$A$2:'2013-DECEMBER-27'!$A$38,A17)</f>
        <v>0</v>
      </c>
      <c r="F17" s="6">
        <f>COUNTIF('2013-DECEMBER-28'!$A$2:'2013-DECEMBER-28'!$A$38,A17)</f>
        <v>0</v>
      </c>
      <c r="G17" s="6">
        <f>COUNTIF('2013-DECEMBER-29'!$A$2:'2013-DECEMBER-29'!$A$38,A17)</f>
        <v>0</v>
      </c>
      <c r="H17" s="6">
        <f>COUNTIF('2013-DECEMBER-30'!$A$2:'2013-DECEMBER-30'!$A$38,A17)</f>
        <v>0</v>
      </c>
      <c r="I17" s="6">
        <f>COUNTIF('2013-DECEMBER-31'!$A$2:'2013-DECEMBER-31'!$A$38,A17)</f>
        <v>0</v>
      </c>
      <c r="J17" s="6"/>
      <c r="K17" s="6">
        <f t="shared" si="0"/>
        <v>0</v>
      </c>
      <c r="L17" s="6">
        <f t="shared" si="1"/>
        <v>-2</v>
      </c>
    </row>
    <row r="18" spans="1:12">
      <c r="A18" s="6" t="s">
        <v>219</v>
      </c>
      <c r="B18" s="6">
        <v>2</v>
      </c>
      <c r="C18" s="6">
        <v>3</v>
      </c>
      <c r="D18" s="6">
        <f>COUNTIF('2013-DECEMBER-26'!$A$2:'2013-DECEMBER-26'!$A$38,A18)</f>
        <v>0</v>
      </c>
      <c r="E18" s="6">
        <f>COUNTIF('2013-DECEMBER-27'!$A$2:'2013-DECEMBER-27'!$A$38,A18)</f>
        <v>0</v>
      </c>
      <c r="F18" s="6">
        <f>COUNTIF('2013-DECEMBER-28'!$A$2:'2013-DECEMBER-28'!$A$38,A18)</f>
        <v>0</v>
      </c>
      <c r="G18" s="6">
        <f>COUNTIF('2013-DECEMBER-29'!$A$2:'2013-DECEMBER-29'!$A$38,A18)</f>
        <v>0</v>
      </c>
      <c r="H18" s="6">
        <f>COUNTIF('2013-DECEMBER-30'!$A$2:'2013-DECEMBER-30'!$A$38,A18)</f>
        <v>0</v>
      </c>
      <c r="I18" s="6">
        <f>COUNTIF('2013-DECEMBER-31'!$A$2:'2013-DECEMBER-31'!$A$38,A18)</f>
        <v>1</v>
      </c>
      <c r="J18" s="6"/>
      <c r="K18" s="6">
        <f t="shared" si="0"/>
        <v>1</v>
      </c>
      <c r="L18" s="6">
        <f t="shared" si="1"/>
        <v>-1</v>
      </c>
    </row>
    <row r="19" spans="1:12">
      <c r="A19" s="6" t="s">
        <v>232</v>
      </c>
      <c r="B19" s="6">
        <v>2</v>
      </c>
      <c r="C19" s="6">
        <v>3</v>
      </c>
      <c r="D19" s="6">
        <f>COUNTIF('2013-DECEMBER-26'!$A$2:'2013-DECEMBER-26'!$A$38,A19)</f>
        <v>0</v>
      </c>
      <c r="E19" s="6">
        <f>COUNTIF('2013-DECEMBER-27'!$A$2:'2013-DECEMBER-27'!$A$38,A19)</f>
        <v>0</v>
      </c>
      <c r="F19" s="6">
        <f>COUNTIF('2013-DECEMBER-28'!$A$2:'2013-DECEMBER-28'!$A$38,A19)</f>
        <v>0</v>
      </c>
      <c r="G19" s="6">
        <f>COUNTIF('2013-DECEMBER-29'!$A$2:'2013-DECEMBER-29'!$A$38,A19)</f>
        <v>0</v>
      </c>
      <c r="H19" s="6">
        <f>COUNTIF('2013-DECEMBER-30'!$A$2:'2013-DECEMBER-30'!$A$38,A19)</f>
        <v>0</v>
      </c>
      <c r="I19" s="6">
        <f>COUNTIF('2013-DECEMBER-31'!$A$2:'2013-DECEMBER-31'!$A$38,A19)</f>
        <v>0</v>
      </c>
      <c r="J19" s="6"/>
      <c r="K19" s="6">
        <f t="shared" si="0"/>
        <v>0</v>
      </c>
      <c r="L19" s="6">
        <f t="shared" si="1"/>
        <v>-2</v>
      </c>
    </row>
    <row r="20" spans="1:12">
      <c r="A20" s="6" t="s">
        <v>233</v>
      </c>
      <c r="B20" s="6">
        <v>2</v>
      </c>
      <c r="C20" s="6">
        <v>3</v>
      </c>
      <c r="D20" s="6">
        <f>COUNTIF('2013-DECEMBER-26'!$A$2:'2013-DECEMBER-26'!$A$38,A20)</f>
        <v>0</v>
      </c>
      <c r="E20" s="6">
        <f>COUNTIF('2013-DECEMBER-27'!$A$2:'2013-DECEMBER-27'!$A$38,A20)</f>
        <v>0</v>
      </c>
      <c r="F20" s="6">
        <f>COUNTIF('2013-DECEMBER-28'!$A$2:'2013-DECEMBER-28'!$A$38,A20)</f>
        <v>0</v>
      </c>
      <c r="G20" s="6">
        <f>COUNTIF('2013-DECEMBER-29'!$A$2:'2013-DECEMBER-29'!$A$38,A20)</f>
        <v>0</v>
      </c>
      <c r="H20" s="6">
        <f>COUNTIF('2013-DECEMBER-30'!$A$2:'2013-DECEMBER-30'!$A$38,A20)</f>
        <v>0</v>
      </c>
      <c r="I20" s="6">
        <f>COUNTIF('2013-DECEMBER-31'!$A$2:'2013-DECEMBER-31'!$A$38,A20)</f>
        <v>0</v>
      </c>
      <c r="J20" s="6"/>
      <c r="K20" s="6">
        <f t="shared" si="0"/>
        <v>0</v>
      </c>
      <c r="L20" s="6">
        <f t="shared" si="1"/>
        <v>-2</v>
      </c>
    </row>
    <row r="21" spans="1:12">
      <c r="A21" s="6" t="s">
        <v>214</v>
      </c>
      <c r="B21" s="6">
        <v>2</v>
      </c>
      <c r="C21" s="6">
        <v>3</v>
      </c>
      <c r="D21" s="6">
        <f>COUNTIF('2013-DECEMBER-26'!$A$2:'2013-DECEMBER-26'!$A$38,A21)</f>
        <v>0</v>
      </c>
      <c r="E21" s="6">
        <f>COUNTIF('2013-DECEMBER-27'!$A$2:'2013-DECEMBER-27'!$A$38,A21)</f>
        <v>0</v>
      </c>
      <c r="F21" s="6">
        <f>COUNTIF('2013-DECEMBER-28'!$A$2:'2013-DECEMBER-28'!$A$38,A21)</f>
        <v>0</v>
      </c>
      <c r="G21" s="6">
        <f>COUNTIF('2013-DECEMBER-29'!$A$2:'2013-DECEMBER-29'!$A$38,A21)</f>
        <v>0</v>
      </c>
      <c r="H21" s="6">
        <f>COUNTIF('2013-DECEMBER-30'!$A$2:'2013-DECEMBER-30'!$A$38,A21)</f>
        <v>1</v>
      </c>
      <c r="I21" s="6">
        <f>COUNTIF('2013-DECEMBER-31'!$A$2:'2013-DECEMBER-31'!$A$38,A21)</f>
        <v>1</v>
      </c>
      <c r="J21" s="6"/>
      <c r="K21" s="6">
        <f t="shared" si="0"/>
        <v>2</v>
      </c>
      <c r="L21" s="6">
        <f t="shared" si="1"/>
        <v>0</v>
      </c>
    </row>
    <row r="22" spans="1:12">
      <c r="A22" s="6" t="s">
        <v>234</v>
      </c>
      <c r="B22" s="6">
        <v>2</v>
      </c>
      <c r="C22" s="6">
        <v>3</v>
      </c>
      <c r="D22" s="6">
        <f>COUNTIF('2013-DECEMBER-26'!$A$2:'2013-DECEMBER-26'!$A$38,A22)</f>
        <v>0</v>
      </c>
      <c r="E22" s="6">
        <f>COUNTIF('2013-DECEMBER-27'!$A$2:'2013-DECEMBER-27'!$A$38,A22)</f>
        <v>0</v>
      </c>
      <c r="F22" s="6">
        <f>COUNTIF('2013-DECEMBER-28'!$A$2:'2013-DECEMBER-28'!$A$38,A22)</f>
        <v>0</v>
      </c>
      <c r="G22" s="6">
        <f>COUNTIF('2013-DECEMBER-29'!$A$2:'2013-DECEMBER-29'!$A$38,A22)</f>
        <v>0</v>
      </c>
      <c r="H22" s="6">
        <f>COUNTIF('2013-DECEMBER-30'!$A$2:'2013-DECEMBER-30'!$A$38,A22)</f>
        <v>0</v>
      </c>
      <c r="I22" s="6">
        <f>COUNTIF('2013-DECEMBER-31'!$A$2:'2013-DECEMBER-31'!$A$38,A22)</f>
        <v>0</v>
      </c>
      <c r="J22" s="6"/>
      <c r="K22" s="6">
        <f t="shared" si="0"/>
        <v>0</v>
      </c>
      <c r="L22" s="6">
        <f t="shared" si="1"/>
        <v>-2</v>
      </c>
    </row>
    <row r="23" spans="1:12">
      <c r="A23" s="6" t="s">
        <v>235</v>
      </c>
      <c r="B23" s="6">
        <v>2</v>
      </c>
      <c r="C23" s="6">
        <v>3</v>
      </c>
      <c r="D23" s="6">
        <f>COUNTIF('2013-DECEMBER-26'!$A$2:'2013-DECEMBER-26'!$A$38,A23)</f>
        <v>0</v>
      </c>
      <c r="E23" s="6">
        <f>COUNTIF('2013-DECEMBER-27'!$A$2:'2013-DECEMBER-27'!$A$38,A23)</f>
        <v>0</v>
      </c>
      <c r="F23" s="6">
        <f>COUNTIF('2013-DECEMBER-28'!$A$2:'2013-DECEMBER-28'!$A$38,A23)</f>
        <v>0</v>
      </c>
      <c r="G23" s="6">
        <f>COUNTIF('2013-DECEMBER-29'!$A$2:'2013-DECEMBER-29'!$A$38,A23)</f>
        <v>0</v>
      </c>
      <c r="H23" s="6">
        <f>COUNTIF('2013-DECEMBER-30'!$A$2:'2013-DECEMBER-30'!$A$38,A23)</f>
        <v>0</v>
      </c>
      <c r="I23" s="6">
        <f>COUNTIF('2013-DECEMBER-31'!$A$2:'2013-DECEMBER-31'!$A$38,A23)</f>
        <v>0</v>
      </c>
      <c r="J23" s="6"/>
      <c r="K23" s="6">
        <f t="shared" si="0"/>
        <v>0</v>
      </c>
      <c r="L23" s="6">
        <f t="shared" si="1"/>
        <v>-2</v>
      </c>
    </row>
    <row r="24" spans="1:12">
      <c r="A24" s="6" t="s">
        <v>220</v>
      </c>
      <c r="B24" s="6">
        <v>2</v>
      </c>
      <c r="C24" s="6">
        <v>3</v>
      </c>
      <c r="D24" s="6">
        <f>COUNTIF('2013-DECEMBER-26'!$A$2:'2013-DECEMBER-26'!$A$38,A24)</f>
        <v>0</v>
      </c>
      <c r="E24" s="6">
        <f>COUNTIF('2013-DECEMBER-27'!$A$2:'2013-DECEMBER-27'!$A$38,A24)</f>
        <v>0</v>
      </c>
      <c r="F24" s="6">
        <f>COUNTIF('2013-DECEMBER-28'!$A$2:'2013-DECEMBER-28'!$A$38,A24)</f>
        <v>0</v>
      </c>
      <c r="G24" s="6">
        <f>COUNTIF('2013-DECEMBER-29'!$A$2:'2013-DECEMBER-29'!$A$38,A24)</f>
        <v>0</v>
      </c>
      <c r="H24" s="6">
        <f>COUNTIF('2013-DECEMBER-30'!$A$2:'2013-DECEMBER-30'!$A$38,A24)</f>
        <v>0</v>
      </c>
      <c r="I24" s="6">
        <f>COUNTIF('2013-DECEMBER-31'!$A$2:'2013-DECEMBER-31'!$A$38,A24)</f>
        <v>1</v>
      </c>
      <c r="J24" s="6"/>
      <c r="K24" s="6">
        <f t="shared" si="0"/>
        <v>1</v>
      </c>
      <c r="L24" s="6">
        <f t="shared" si="1"/>
        <v>-1</v>
      </c>
    </row>
    <row r="25" spans="1:12">
      <c r="A25" s="6" t="s">
        <v>236</v>
      </c>
      <c r="B25" s="6">
        <v>2</v>
      </c>
      <c r="C25" s="6">
        <v>3</v>
      </c>
      <c r="D25" s="6">
        <f>COUNTIF('2013-DECEMBER-26'!$A$2:'2013-DECEMBER-26'!$A$38,A25)</f>
        <v>0</v>
      </c>
      <c r="E25" s="6">
        <f>COUNTIF('2013-DECEMBER-27'!$A$2:'2013-DECEMBER-27'!$A$38,A25)</f>
        <v>0</v>
      </c>
      <c r="F25" s="6">
        <f>COUNTIF('2013-DECEMBER-28'!$A$2:'2013-DECEMBER-28'!$A$38,A25)</f>
        <v>0</v>
      </c>
      <c r="G25" s="6">
        <f>COUNTIF('2013-DECEMBER-29'!$A$2:'2013-DECEMBER-29'!$A$38,A25)</f>
        <v>0</v>
      </c>
      <c r="H25" s="6">
        <f>COUNTIF('2013-DECEMBER-30'!$A$2:'2013-DECEMBER-30'!$A$38,A25)</f>
        <v>0</v>
      </c>
      <c r="I25" s="6">
        <f>COUNTIF('2013-DECEMBER-31'!$A$2:'2013-DECEMBER-31'!$A$38,A25)</f>
        <v>0</v>
      </c>
      <c r="J25" s="6"/>
      <c r="K25" s="6">
        <f t="shared" si="0"/>
        <v>0</v>
      </c>
      <c r="L25" s="6">
        <f t="shared" si="1"/>
        <v>-2</v>
      </c>
    </row>
    <row r="26" spans="1:12">
      <c r="A26" s="6"/>
      <c r="B26" s="6"/>
      <c r="C26" s="6"/>
      <c r="D26" s="6"/>
      <c r="E26" s="6"/>
      <c r="F26" s="6"/>
      <c r="G26" s="6"/>
      <c r="H26" s="6"/>
      <c r="I26" s="6"/>
      <c r="J26" s="6"/>
    </row>
    <row r="27" spans="1:12">
      <c r="A27" s="6" t="s">
        <v>148</v>
      </c>
      <c r="B27" s="6">
        <v>6</v>
      </c>
      <c r="C27" s="6">
        <v>5</v>
      </c>
      <c r="D27" s="6">
        <f>COUNTIF('2013-DECEMBER-26'!$A$2:'2013-DECEMBER-26'!$A$38,A27)</f>
        <v>1</v>
      </c>
      <c r="E27" s="6">
        <f>COUNTIF('2013-DECEMBER-27'!$A$2:'2013-DECEMBER-27'!$A$38,A27)</f>
        <v>1</v>
      </c>
      <c r="F27" s="6">
        <f>COUNTIF('2013-DECEMBER-28'!$A$2:'2013-DECEMBER-28'!$A$38,A27)</f>
        <v>1</v>
      </c>
      <c r="G27" s="6">
        <f>COUNTIF('2013-DECEMBER-29'!$A$2:'2013-DECEMBER-29'!$A$38,A27)</f>
        <v>1</v>
      </c>
      <c r="H27" s="6">
        <f>COUNTIF('2013-DECEMBER-30'!$A$2:'2013-DECEMBER-30'!$A$38,A27)</f>
        <v>1</v>
      </c>
      <c r="I27" s="6">
        <f>COUNTIF('2013-DECEMBER-31'!$A$2:'2013-DECEMBER-31'!$A$38,A27)</f>
        <v>1</v>
      </c>
      <c r="J27" s="6"/>
      <c r="K27" s="6">
        <f t="shared" ref="K27:K57" si="2">SUM(D27:I27)</f>
        <v>6</v>
      </c>
      <c r="L27" s="6">
        <f t="shared" si="1"/>
        <v>0</v>
      </c>
    </row>
    <row r="28" spans="1:12">
      <c r="A28" s="6" t="s">
        <v>149</v>
      </c>
      <c r="B28" s="6">
        <v>6</v>
      </c>
      <c r="C28" s="6">
        <v>5</v>
      </c>
      <c r="D28" s="6">
        <f>COUNTIF('2013-DECEMBER-26'!$A$2:'2013-DECEMBER-26'!$A$38,A28)</f>
        <v>1</v>
      </c>
      <c r="E28" s="6">
        <f>COUNTIF('2013-DECEMBER-27'!$A$2:'2013-DECEMBER-27'!$A$38,A28)</f>
        <v>1</v>
      </c>
      <c r="F28" s="6">
        <f>COUNTIF('2013-DECEMBER-28'!$A$2:'2013-DECEMBER-28'!$A$38,A28)</f>
        <v>1</v>
      </c>
      <c r="G28" s="6">
        <f>COUNTIF('2013-DECEMBER-29'!$A$2:'2013-DECEMBER-29'!$A$38,A28)</f>
        <v>1</v>
      </c>
      <c r="H28" s="6">
        <f>COUNTIF('2013-DECEMBER-30'!$A$2:'2013-DECEMBER-30'!$A$38,A28)</f>
        <v>1</v>
      </c>
      <c r="I28" s="6">
        <f>COUNTIF('2013-DECEMBER-31'!$A$2:'2013-DECEMBER-31'!$A$38,A28)</f>
        <v>1</v>
      </c>
      <c r="J28" s="6"/>
      <c r="K28" s="6">
        <f t="shared" si="2"/>
        <v>6</v>
      </c>
      <c r="L28" s="6">
        <f t="shared" si="1"/>
        <v>0</v>
      </c>
    </row>
    <row r="29" spans="1:12">
      <c r="A29" s="6" t="s">
        <v>150</v>
      </c>
      <c r="B29" s="6">
        <v>6</v>
      </c>
      <c r="C29" s="6">
        <v>5</v>
      </c>
      <c r="D29" s="6">
        <f>COUNTIF('2013-DECEMBER-26'!$A$2:'2013-DECEMBER-26'!$A$38,A29)</f>
        <v>1</v>
      </c>
      <c r="E29" s="6">
        <f>COUNTIF('2013-DECEMBER-27'!$A$2:'2013-DECEMBER-27'!$A$38,A29)</f>
        <v>1</v>
      </c>
      <c r="F29" s="6">
        <f>COUNTIF('2013-DECEMBER-28'!$A$2:'2013-DECEMBER-28'!$A$38,A29)</f>
        <v>1</v>
      </c>
      <c r="G29" s="6">
        <f>COUNTIF('2013-DECEMBER-29'!$A$2:'2013-DECEMBER-29'!$A$38,A29)</f>
        <v>1</v>
      </c>
      <c r="H29" s="6">
        <f>COUNTIF('2013-DECEMBER-30'!$A$2:'2013-DECEMBER-30'!$A$38,A29)</f>
        <v>1</v>
      </c>
      <c r="I29" s="6">
        <f>COUNTIF('2013-DECEMBER-31'!$A$2:'2013-DECEMBER-31'!$A$38,A29)</f>
        <v>1</v>
      </c>
      <c r="J29" s="6"/>
      <c r="K29" s="6">
        <f t="shared" si="2"/>
        <v>6</v>
      </c>
      <c r="L29" s="6">
        <f t="shared" si="1"/>
        <v>0</v>
      </c>
    </row>
    <row r="30" spans="1:12">
      <c r="A30" s="6" t="s">
        <v>151</v>
      </c>
      <c r="B30" s="6">
        <v>6</v>
      </c>
      <c r="C30" s="6">
        <v>5</v>
      </c>
      <c r="D30" s="6">
        <f>COUNTIF('2013-DECEMBER-26'!$A$2:'2013-DECEMBER-26'!$A$38,A30)</f>
        <v>1</v>
      </c>
      <c r="E30" s="6">
        <f>COUNTIF('2013-DECEMBER-27'!$A$2:'2013-DECEMBER-27'!$A$38,A30)</f>
        <v>1</v>
      </c>
      <c r="F30" s="6">
        <f>COUNTIF('2013-DECEMBER-28'!$A$2:'2013-DECEMBER-28'!$A$38,A30)</f>
        <v>1</v>
      </c>
      <c r="G30" s="6">
        <f>COUNTIF('2013-DECEMBER-29'!$A$2:'2013-DECEMBER-29'!$A$38,A30)</f>
        <v>1</v>
      </c>
      <c r="H30" s="6">
        <f>COUNTIF('2013-DECEMBER-30'!$A$2:'2013-DECEMBER-30'!$A$38,A30)</f>
        <v>1</v>
      </c>
      <c r="I30" s="6">
        <f>COUNTIF('2013-DECEMBER-31'!$A$2:'2013-DECEMBER-31'!$A$38,A30)</f>
        <v>1</v>
      </c>
      <c r="J30" s="6"/>
      <c r="K30" s="6">
        <f t="shared" si="2"/>
        <v>6</v>
      </c>
      <c r="L30" s="6">
        <f t="shared" si="1"/>
        <v>0</v>
      </c>
    </row>
    <row r="31" spans="1:12">
      <c r="A31" s="6" t="s">
        <v>179</v>
      </c>
      <c r="B31" s="6">
        <v>6</v>
      </c>
      <c r="C31" s="6">
        <v>5</v>
      </c>
      <c r="D31" s="6">
        <f>COUNTIF('2013-DECEMBER-26'!$A$2:'2013-DECEMBER-26'!$A$38,A31)</f>
        <v>1</v>
      </c>
      <c r="E31" s="6">
        <f>COUNTIF('2013-DECEMBER-27'!$A$2:'2013-DECEMBER-27'!$A$38,A31)</f>
        <v>1</v>
      </c>
      <c r="F31" s="6">
        <f>COUNTIF('2013-DECEMBER-28'!$A$2:'2013-DECEMBER-28'!$A$38,A31)</f>
        <v>1</v>
      </c>
      <c r="G31" s="6">
        <f>COUNTIF('2013-DECEMBER-29'!$A$2:'2013-DECEMBER-29'!$A$38,A31)</f>
        <v>1</v>
      </c>
      <c r="H31" s="6">
        <f>COUNTIF('2013-DECEMBER-30'!$A$2:'2013-DECEMBER-30'!$A$38,A31)</f>
        <v>1</v>
      </c>
      <c r="I31" s="6">
        <f>COUNTIF('2013-DECEMBER-31'!$A$2:'2013-DECEMBER-31'!$A$38,A31)</f>
        <v>1</v>
      </c>
      <c r="J31" s="6"/>
      <c r="K31" s="6">
        <f t="shared" si="2"/>
        <v>6</v>
      </c>
      <c r="L31" s="6">
        <f t="shared" si="1"/>
        <v>0</v>
      </c>
    </row>
    <row r="32" spans="1:12">
      <c r="A32" s="6" t="s">
        <v>173</v>
      </c>
      <c r="B32" s="6">
        <v>6</v>
      </c>
      <c r="C32" s="6">
        <v>5</v>
      </c>
      <c r="D32" s="6">
        <f>COUNTIF('2013-DECEMBER-26'!$A$2:'2013-DECEMBER-26'!$A$38,A32)</f>
        <v>1</v>
      </c>
      <c r="E32" s="6">
        <f>COUNTIF('2013-DECEMBER-27'!$A$2:'2013-DECEMBER-27'!$A$38,A32)</f>
        <v>1</v>
      </c>
      <c r="F32" s="6">
        <f>COUNTIF('2013-DECEMBER-28'!$A$2:'2013-DECEMBER-28'!$A$38,A32)</f>
        <v>1</v>
      </c>
      <c r="G32" s="6">
        <f>COUNTIF('2013-DECEMBER-29'!$A$2:'2013-DECEMBER-29'!$A$38,A32)</f>
        <v>1</v>
      </c>
      <c r="H32" s="6">
        <f>COUNTIF('2013-DECEMBER-30'!$A$2:'2013-DECEMBER-30'!$A$38,A32)</f>
        <v>1</v>
      </c>
      <c r="I32" s="6">
        <f>COUNTIF('2013-DECEMBER-31'!$A$2:'2013-DECEMBER-31'!$A$38,A32)</f>
        <v>1</v>
      </c>
      <c r="J32" s="6"/>
      <c r="K32" s="6">
        <f t="shared" si="2"/>
        <v>6</v>
      </c>
      <c r="L32" s="6">
        <f t="shared" si="1"/>
        <v>0</v>
      </c>
    </row>
    <row r="33" spans="1:12">
      <c r="A33" s="6" t="s">
        <v>203</v>
      </c>
      <c r="B33" s="6">
        <v>6</v>
      </c>
      <c r="C33" s="6">
        <v>5</v>
      </c>
      <c r="D33" s="6" t="s">
        <v>336</v>
      </c>
      <c r="E33" s="6" t="s">
        <v>336</v>
      </c>
      <c r="F33" s="6">
        <f>COUNTIF('2013-DECEMBER-28'!$A$2:'2013-DECEMBER-28'!$A$38,A33)</f>
        <v>1</v>
      </c>
      <c r="G33" s="6">
        <f>COUNTIF('2013-DECEMBER-29'!$A$2:'2013-DECEMBER-29'!$A$38,A33)</f>
        <v>1</v>
      </c>
      <c r="H33" s="6">
        <f>COUNTIF('2013-DECEMBER-30'!$A$2:'2013-DECEMBER-30'!$A$38,A33)</f>
        <v>1</v>
      </c>
      <c r="I33" s="6">
        <f>COUNTIF('2013-DECEMBER-31'!$A$2:'2013-DECEMBER-31'!$A$38,A33)</f>
        <v>1</v>
      </c>
      <c r="J33" s="6"/>
      <c r="K33" s="6">
        <f t="shared" si="2"/>
        <v>4</v>
      </c>
      <c r="L33" s="6">
        <f t="shared" si="1"/>
        <v>-2</v>
      </c>
    </row>
    <row r="34" spans="1:12">
      <c r="A34" s="6" t="s">
        <v>152</v>
      </c>
      <c r="B34" s="6">
        <v>3</v>
      </c>
      <c r="C34" s="6">
        <v>3</v>
      </c>
      <c r="D34" s="6">
        <f>COUNTIF('2013-DECEMBER-26'!$A$2:'2013-DECEMBER-26'!$A$38,A34)</f>
        <v>1</v>
      </c>
      <c r="E34" s="6">
        <f>COUNTIF('2013-DECEMBER-27'!$A$2:'2013-DECEMBER-27'!$A$38,A34)</f>
        <v>0</v>
      </c>
      <c r="F34" s="6">
        <f>COUNTIF('2013-DECEMBER-28'!$A$2:'2013-DECEMBER-28'!$A$38,A34)</f>
        <v>0</v>
      </c>
      <c r="G34" s="6">
        <f>COUNTIF('2013-DECEMBER-29'!$A$2:'2013-DECEMBER-29'!$A$38,A34)</f>
        <v>0</v>
      </c>
      <c r="H34" s="6">
        <f>COUNTIF('2013-DECEMBER-30'!$A$2:'2013-DECEMBER-30'!$A$38,A34)</f>
        <v>0</v>
      </c>
      <c r="I34" s="6">
        <f>COUNTIF('2013-DECEMBER-31'!$A$2:'2013-DECEMBER-31'!$A$38,A34)</f>
        <v>0</v>
      </c>
      <c r="J34" s="6"/>
      <c r="K34" s="6">
        <f t="shared" si="2"/>
        <v>1</v>
      </c>
      <c r="L34" s="6">
        <f t="shared" si="1"/>
        <v>-2</v>
      </c>
    </row>
    <row r="35" spans="1:12">
      <c r="A35" s="6" t="s">
        <v>154</v>
      </c>
      <c r="B35" s="6">
        <v>3</v>
      </c>
      <c r="C35" s="6">
        <v>3</v>
      </c>
      <c r="D35" s="6">
        <f>COUNTIF('2013-DECEMBER-26'!$A$2:'2013-DECEMBER-26'!$A$38,A35)</f>
        <v>1</v>
      </c>
      <c r="E35" s="6">
        <f>COUNTIF('2013-DECEMBER-27'!$A$2:'2013-DECEMBER-27'!$A$38,A35)</f>
        <v>0</v>
      </c>
      <c r="F35" s="6">
        <f>COUNTIF('2013-DECEMBER-28'!$A$2:'2013-DECEMBER-28'!$A$38,A35)</f>
        <v>0</v>
      </c>
      <c r="G35" s="6">
        <f>COUNTIF('2013-DECEMBER-29'!$A$2:'2013-DECEMBER-29'!$A$38,A35)</f>
        <v>0</v>
      </c>
      <c r="H35" s="6">
        <f>COUNTIF('2013-DECEMBER-30'!$A$2:'2013-DECEMBER-30'!$A$38,A35)</f>
        <v>0</v>
      </c>
      <c r="I35" s="6">
        <f>COUNTIF('2013-DECEMBER-31'!$A$2:'2013-DECEMBER-31'!$A$38,A35)</f>
        <v>0</v>
      </c>
      <c r="J35" s="6"/>
      <c r="K35" s="6">
        <f t="shared" si="2"/>
        <v>1</v>
      </c>
      <c r="L35" s="6">
        <f t="shared" si="1"/>
        <v>-2</v>
      </c>
    </row>
    <row r="36" spans="1:12">
      <c r="A36" s="6" t="s">
        <v>181</v>
      </c>
      <c r="B36" s="6">
        <v>3</v>
      </c>
      <c r="C36" s="6">
        <v>3</v>
      </c>
      <c r="D36" s="6">
        <f>COUNTIF('2013-DECEMBER-26'!$A$2:'2013-DECEMBER-26'!$A$38,A36)</f>
        <v>0</v>
      </c>
      <c r="E36" s="6">
        <f>COUNTIF('2013-DECEMBER-27'!$A$2:'2013-DECEMBER-27'!$A$38,A36)</f>
        <v>1</v>
      </c>
      <c r="F36" s="6">
        <f>COUNTIF('2013-DECEMBER-28'!$A$2:'2013-DECEMBER-28'!$A$38,A36)</f>
        <v>1</v>
      </c>
      <c r="G36" s="6">
        <f>COUNTIF('2013-DECEMBER-29'!$A$2:'2013-DECEMBER-29'!$A$38,A36)</f>
        <v>1</v>
      </c>
      <c r="H36" s="6">
        <f>COUNTIF('2013-DECEMBER-30'!$A$2:'2013-DECEMBER-30'!$A$38,A36)</f>
        <v>0</v>
      </c>
      <c r="I36" s="6">
        <f>COUNTIF('2013-DECEMBER-31'!$A$2:'2013-DECEMBER-31'!$A$38,A36)</f>
        <v>0</v>
      </c>
      <c r="J36" s="6"/>
      <c r="K36" s="6">
        <f t="shared" si="2"/>
        <v>3</v>
      </c>
      <c r="L36" s="6">
        <f t="shared" si="1"/>
        <v>0</v>
      </c>
    </row>
    <row r="37" spans="1:12">
      <c r="A37" s="6" t="s">
        <v>184</v>
      </c>
      <c r="B37" s="6">
        <v>3</v>
      </c>
      <c r="C37" s="6">
        <v>3</v>
      </c>
      <c r="D37" s="6">
        <f>COUNTIF('2013-DECEMBER-26'!$A$2:'2013-DECEMBER-26'!$A$38,A37)</f>
        <v>0</v>
      </c>
      <c r="E37" s="6">
        <f>COUNTIF('2013-DECEMBER-27'!$A$2:'2013-DECEMBER-27'!$A$38,A37)</f>
        <v>1</v>
      </c>
      <c r="F37" s="6">
        <f>COUNTIF('2013-DECEMBER-28'!$A$2:'2013-DECEMBER-28'!$A$38,A37)</f>
        <v>0</v>
      </c>
      <c r="G37" s="6">
        <f>COUNTIF('2013-DECEMBER-29'!$A$2:'2013-DECEMBER-29'!$A$38,A37)</f>
        <v>0</v>
      </c>
      <c r="H37" s="6">
        <f>COUNTIF('2013-DECEMBER-30'!$A$2:'2013-DECEMBER-30'!$A$38,A37)</f>
        <v>0</v>
      </c>
      <c r="I37" s="6">
        <f>COUNTIF('2013-DECEMBER-31'!$A$2:'2013-DECEMBER-31'!$A$38,A37)</f>
        <v>1</v>
      </c>
      <c r="J37" s="6"/>
      <c r="K37" s="6">
        <f t="shared" si="2"/>
        <v>2</v>
      </c>
      <c r="L37" s="6">
        <f t="shared" si="1"/>
        <v>-1</v>
      </c>
    </row>
    <row r="38" spans="1:12">
      <c r="A38" s="6" t="s">
        <v>237</v>
      </c>
      <c r="B38" s="6">
        <v>3</v>
      </c>
      <c r="C38" s="6">
        <v>3</v>
      </c>
      <c r="D38" s="6">
        <f>COUNTIF('2013-DECEMBER-26'!$A$2:'2013-DECEMBER-26'!$A$38,A38)</f>
        <v>0</v>
      </c>
      <c r="E38" s="6">
        <f>COUNTIF('2013-DECEMBER-27'!$A$2:'2013-DECEMBER-27'!$A$38,A38)</f>
        <v>0</v>
      </c>
      <c r="F38" s="6">
        <f>COUNTIF('2013-DECEMBER-28'!$A$2:'2013-DECEMBER-28'!$A$38,A38)</f>
        <v>0</v>
      </c>
      <c r="G38" s="6">
        <f>COUNTIF('2013-DECEMBER-29'!$A$2:'2013-DECEMBER-29'!$A$38,A38)</f>
        <v>0</v>
      </c>
      <c r="H38" s="6">
        <f>COUNTIF('2013-DECEMBER-30'!$A$2:'2013-DECEMBER-30'!$A$38,A38)</f>
        <v>0</v>
      </c>
      <c r="I38" s="6">
        <f>COUNTIF('2013-DECEMBER-31'!$A$2:'2013-DECEMBER-31'!$A$38,A38)</f>
        <v>0</v>
      </c>
      <c r="J38" s="6"/>
      <c r="K38" s="6">
        <f t="shared" si="2"/>
        <v>0</v>
      </c>
      <c r="L38" s="6">
        <f t="shared" si="1"/>
        <v>-3</v>
      </c>
    </row>
    <row r="39" spans="1:12">
      <c r="A39" s="6" t="s">
        <v>238</v>
      </c>
      <c r="B39" s="6">
        <v>3</v>
      </c>
      <c r="C39" s="6">
        <v>3</v>
      </c>
      <c r="D39" s="6">
        <f>COUNTIF('2013-DECEMBER-26'!$A$2:'2013-DECEMBER-26'!$A$38,A39)</f>
        <v>0</v>
      </c>
      <c r="E39" s="6">
        <f>COUNTIF('2013-DECEMBER-27'!$A$2:'2013-DECEMBER-27'!$A$38,A39)</f>
        <v>0</v>
      </c>
      <c r="F39" s="6">
        <f>COUNTIF('2013-DECEMBER-28'!$A$2:'2013-DECEMBER-28'!$A$38,A39)</f>
        <v>0</v>
      </c>
      <c r="G39" s="6">
        <f>COUNTIF('2013-DECEMBER-29'!$A$2:'2013-DECEMBER-29'!$A$38,A39)</f>
        <v>0</v>
      </c>
      <c r="H39" s="6">
        <f>COUNTIF('2013-DECEMBER-30'!$A$2:'2013-DECEMBER-30'!$A$38,A39)</f>
        <v>0</v>
      </c>
      <c r="I39" s="6">
        <f>COUNTIF('2013-DECEMBER-31'!$A$2:'2013-DECEMBER-31'!$A$38,A39)</f>
        <v>0</v>
      </c>
      <c r="J39" s="6"/>
      <c r="K39" s="6">
        <f t="shared" si="2"/>
        <v>0</v>
      </c>
      <c r="L39" s="6">
        <f t="shared" si="1"/>
        <v>-3</v>
      </c>
    </row>
    <row r="40" spans="1:12">
      <c r="A40" s="6" t="s">
        <v>239</v>
      </c>
      <c r="B40" s="6">
        <v>3</v>
      </c>
      <c r="C40" s="6">
        <v>3</v>
      </c>
      <c r="D40" s="6">
        <f>COUNTIF('2013-DECEMBER-26'!$A$2:'2013-DECEMBER-26'!$A$38,A40)</f>
        <v>0</v>
      </c>
      <c r="E40" s="6">
        <f>COUNTIF('2013-DECEMBER-27'!$A$2:'2013-DECEMBER-27'!$A$38,A40)</f>
        <v>0</v>
      </c>
      <c r="F40" s="6">
        <f>COUNTIF('2013-DECEMBER-28'!$A$2:'2013-DECEMBER-28'!$A$38,A40)</f>
        <v>0</v>
      </c>
      <c r="G40" s="6">
        <f>COUNTIF('2013-DECEMBER-29'!$A$2:'2013-DECEMBER-29'!$A$38,A40)</f>
        <v>0</v>
      </c>
      <c r="H40" s="6">
        <f>COUNTIF('2013-DECEMBER-30'!$A$2:'2013-DECEMBER-30'!$A$38,A40)</f>
        <v>0</v>
      </c>
      <c r="I40" s="6">
        <f>COUNTIF('2013-DECEMBER-31'!$A$2:'2013-DECEMBER-31'!$A$38,A40)</f>
        <v>0</v>
      </c>
      <c r="J40" s="6"/>
      <c r="K40" s="6">
        <f t="shared" si="2"/>
        <v>0</v>
      </c>
      <c r="L40" s="6">
        <f t="shared" si="1"/>
        <v>-3</v>
      </c>
    </row>
    <row r="41" spans="1:12">
      <c r="A41" s="6" t="s">
        <v>240</v>
      </c>
      <c r="B41" s="6">
        <v>3</v>
      </c>
      <c r="C41" s="6">
        <v>3</v>
      </c>
      <c r="D41" s="6">
        <f>COUNTIF('2013-DECEMBER-26'!$A$2:'2013-DECEMBER-26'!$A$38,A41)</f>
        <v>0</v>
      </c>
      <c r="E41" s="6">
        <f>COUNTIF('2013-DECEMBER-27'!$A$2:'2013-DECEMBER-27'!$A$38,A41)</f>
        <v>0</v>
      </c>
      <c r="F41" s="6">
        <f>COUNTIF('2013-DECEMBER-28'!$A$2:'2013-DECEMBER-28'!$A$38,A41)</f>
        <v>0</v>
      </c>
      <c r="G41" s="6">
        <f>COUNTIF('2013-DECEMBER-29'!$A$2:'2013-DECEMBER-29'!$A$38,A41)</f>
        <v>0</v>
      </c>
      <c r="H41" s="6">
        <f>COUNTIF('2013-DECEMBER-30'!$A$2:'2013-DECEMBER-30'!$A$38,A41)</f>
        <v>0</v>
      </c>
      <c r="I41" s="6">
        <f>COUNTIF('2013-DECEMBER-31'!$A$2:'2013-DECEMBER-31'!$A$38,A41)</f>
        <v>0</v>
      </c>
      <c r="J41" s="6"/>
      <c r="K41" s="6">
        <f t="shared" si="2"/>
        <v>0</v>
      </c>
      <c r="L41" s="6">
        <f t="shared" si="1"/>
        <v>-3</v>
      </c>
    </row>
    <row r="42" spans="1:12">
      <c r="A42" s="6" t="s">
        <v>241</v>
      </c>
      <c r="B42" s="6">
        <v>3</v>
      </c>
      <c r="C42" s="6">
        <v>3</v>
      </c>
      <c r="D42" s="6">
        <f>COUNTIF('2013-DECEMBER-26'!$A$2:'2013-DECEMBER-26'!$A$38,A42)</f>
        <v>0</v>
      </c>
      <c r="E42" s="6">
        <f>COUNTIF('2013-DECEMBER-27'!$A$2:'2013-DECEMBER-27'!$A$38,A42)</f>
        <v>0</v>
      </c>
      <c r="F42" s="6">
        <f>COUNTIF('2013-DECEMBER-28'!$A$2:'2013-DECEMBER-28'!$A$38,A42)</f>
        <v>0</v>
      </c>
      <c r="G42" s="6">
        <f>COUNTIF('2013-DECEMBER-29'!$A$2:'2013-DECEMBER-29'!$A$38,A42)</f>
        <v>0</v>
      </c>
      <c r="H42" s="6">
        <f>COUNTIF('2013-DECEMBER-30'!$A$2:'2013-DECEMBER-30'!$A$38,A42)</f>
        <v>0</v>
      </c>
      <c r="I42" s="6">
        <f>COUNTIF('2013-DECEMBER-31'!$A$2:'2013-DECEMBER-31'!$A$38,A42)</f>
        <v>0</v>
      </c>
      <c r="J42" s="6"/>
      <c r="K42" s="6">
        <f t="shared" si="2"/>
        <v>0</v>
      </c>
      <c r="L42" s="6">
        <f t="shared" si="1"/>
        <v>-3</v>
      </c>
    </row>
    <row r="43" spans="1:12">
      <c r="A43" s="6" t="s">
        <v>242</v>
      </c>
      <c r="B43" s="6">
        <v>3</v>
      </c>
      <c r="C43" s="6">
        <v>3</v>
      </c>
      <c r="D43" s="6">
        <f>COUNTIF('2013-DECEMBER-26'!$A$2:'2013-DECEMBER-26'!$A$38,A43)</f>
        <v>0</v>
      </c>
      <c r="E43" s="6">
        <f>COUNTIF('2013-DECEMBER-27'!$A$2:'2013-DECEMBER-27'!$A$38,A43)</f>
        <v>0</v>
      </c>
      <c r="F43" s="6">
        <f>COUNTIF('2013-DECEMBER-28'!$A$2:'2013-DECEMBER-28'!$A$38,A43)</f>
        <v>0</v>
      </c>
      <c r="G43" s="6">
        <f>COUNTIF('2013-DECEMBER-29'!$A$2:'2013-DECEMBER-29'!$A$38,A43)</f>
        <v>0</v>
      </c>
      <c r="H43" s="6">
        <f>COUNTIF('2013-DECEMBER-30'!$A$2:'2013-DECEMBER-30'!$A$38,A43)</f>
        <v>0</v>
      </c>
      <c r="I43" s="6">
        <f>COUNTIF('2013-DECEMBER-31'!$A$2:'2013-DECEMBER-31'!$A$38,A43)</f>
        <v>0</v>
      </c>
      <c r="J43" s="6"/>
      <c r="K43" s="6">
        <f t="shared" si="2"/>
        <v>0</v>
      </c>
      <c r="L43" s="6">
        <f t="shared" si="1"/>
        <v>-3</v>
      </c>
    </row>
    <row r="44" spans="1:12">
      <c r="A44" s="6" t="s">
        <v>243</v>
      </c>
      <c r="B44" s="6">
        <v>3</v>
      </c>
      <c r="C44" s="6">
        <v>3</v>
      </c>
      <c r="D44" s="6">
        <f>COUNTIF('2013-DECEMBER-26'!$A$2:'2013-DECEMBER-26'!$A$38,A44)</f>
        <v>0</v>
      </c>
      <c r="E44" s="6">
        <f>COUNTIF('2013-DECEMBER-27'!$A$2:'2013-DECEMBER-27'!$A$38,A44)</f>
        <v>0</v>
      </c>
      <c r="F44" s="6">
        <f>COUNTIF('2013-DECEMBER-28'!$A$2:'2013-DECEMBER-28'!$A$38,A44)</f>
        <v>0</v>
      </c>
      <c r="G44" s="6">
        <f>COUNTIF('2013-DECEMBER-29'!$A$2:'2013-DECEMBER-29'!$A$38,A44)</f>
        <v>0</v>
      </c>
      <c r="H44" s="6">
        <f>COUNTIF('2013-DECEMBER-30'!$A$2:'2013-DECEMBER-30'!$A$38,A44)</f>
        <v>0</v>
      </c>
      <c r="I44" s="6">
        <f>COUNTIF('2013-DECEMBER-31'!$A$2:'2013-DECEMBER-31'!$A$38,A44)</f>
        <v>0</v>
      </c>
      <c r="J44" s="6"/>
      <c r="K44" s="6">
        <f t="shared" si="2"/>
        <v>0</v>
      </c>
      <c r="L44" s="6">
        <f t="shared" si="1"/>
        <v>-3</v>
      </c>
    </row>
    <row r="45" spans="1:12">
      <c r="A45" s="6" t="s">
        <v>244</v>
      </c>
      <c r="B45" s="6">
        <v>3</v>
      </c>
      <c r="C45" s="6">
        <v>3</v>
      </c>
      <c r="D45" s="6" t="s">
        <v>336</v>
      </c>
      <c r="E45" s="6">
        <f>COUNTIF('2013-DECEMBER-27'!$A$2:'2013-DECEMBER-27'!$A$38,A45)</f>
        <v>0</v>
      </c>
      <c r="F45" s="6">
        <f>COUNTIF('2013-DECEMBER-28'!$A$2:'2013-DECEMBER-28'!$A$38,A45)</f>
        <v>0</v>
      </c>
      <c r="G45" s="6">
        <f>COUNTIF('2013-DECEMBER-29'!$A$2:'2013-DECEMBER-29'!$A$38,A45)</f>
        <v>0</v>
      </c>
      <c r="H45" s="6">
        <f>COUNTIF('2013-DECEMBER-30'!$A$2:'2013-DECEMBER-30'!$A$38,A45)</f>
        <v>0</v>
      </c>
      <c r="I45" s="6">
        <f>COUNTIF('2013-DECEMBER-31'!$A$2:'2013-DECEMBER-31'!$A$38,A45)</f>
        <v>0</v>
      </c>
      <c r="J45" s="6"/>
      <c r="K45" s="6">
        <f t="shared" si="2"/>
        <v>0</v>
      </c>
      <c r="L45" s="6">
        <f t="shared" si="1"/>
        <v>-3</v>
      </c>
    </row>
    <row r="46" spans="1:12">
      <c r="A46" s="6" t="s">
        <v>245</v>
      </c>
      <c r="B46" s="6">
        <v>3</v>
      </c>
      <c r="C46" s="6">
        <v>3</v>
      </c>
      <c r="D46" s="6">
        <f>COUNTIF('2013-DECEMBER-26'!$A$2:'2013-DECEMBER-26'!$A$38,A46)</f>
        <v>0</v>
      </c>
      <c r="E46" s="6">
        <f>COUNTIF('2013-DECEMBER-27'!$A$2:'2013-DECEMBER-27'!$A$38,A46)</f>
        <v>0</v>
      </c>
      <c r="F46" s="6">
        <f>COUNTIF('2013-DECEMBER-28'!$A$2:'2013-DECEMBER-28'!$A$38,A46)</f>
        <v>0</v>
      </c>
      <c r="G46" s="6">
        <f>COUNTIF('2013-DECEMBER-29'!$A$2:'2013-DECEMBER-29'!$A$38,A46)</f>
        <v>0</v>
      </c>
      <c r="H46" s="6">
        <f>COUNTIF('2013-DECEMBER-30'!$A$2:'2013-DECEMBER-30'!$A$38,A46)</f>
        <v>0</v>
      </c>
      <c r="I46" s="6">
        <f>COUNTIF('2013-DECEMBER-31'!$A$2:'2013-DECEMBER-31'!$A$38,A46)</f>
        <v>0</v>
      </c>
      <c r="J46" s="6"/>
      <c r="K46" s="6">
        <f t="shared" si="2"/>
        <v>0</v>
      </c>
      <c r="L46" s="6">
        <f t="shared" si="1"/>
        <v>-3</v>
      </c>
    </row>
    <row r="47" spans="1:12">
      <c r="A47" s="6" t="s">
        <v>153</v>
      </c>
      <c r="B47" s="6">
        <v>2</v>
      </c>
      <c r="C47" s="6">
        <v>2</v>
      </c>
      <c r="D47" s="6">
        <f>COUNTIF('2013-DECEMBER-26'!$A$2:'2013-DECEMBER-26'!$A$38,A47)</f>
        <v>0</v>
      </c>
      <c r="E47" s="6">
        <f>COUNTIF('2013-DECEMBER-27'!$A$2:'2013-DECEMBER-27'!$A$38,A47)</f>
        <v>0</v>
      </c>
      <c r="F47" s="6">
        <f>COUNTIF('2013-DECEMBER-28'!$A$2:'2013-DECEMBER-28'!$A$38,A47)</f>
        <v>0</v>
      </c>
      <c r="G47" s="6">
        <f>COUNTIF('2013-DECEMBER-29'!$A$2:'2013-DECEMBER-29'!$A$38,A47)</f>
        <v>0</v>
      </c>
      <c r="H47" s="6">
        <f>COUNTIF('2013-DECEMBER-30'!$A$2:'2013-DECEMBER-30'!$A$38,A47)</f>
        <v>0</v>
      </c>
      <c r="I47" s="6">
        <f>COUNTIF('2013-DECEMBER-31'!$A$2:'2013-DECEMBER-31'!$A$38,A47)</f>
        <v>0</v>
      </c>
      <c r="J47" s="6"/>
      <c r="K47" s="6">
        <f t="shared" si="2"/>
        <v>0</v>
      </c>
      <c r="L47" s="6">
        <f t="shared" si="1"/>
        <v>-2</v>
      </c>
    </row>
    <row r="48" spans="1:12">
      <c r="A48" s="6" t="s">
        <v>145</v>
      </c>
      <c r="B48" s="6">
        <v>2</v>
      </c>
      <c r="C48" s="6">
        <v>2</v>
      </c>
      <c r="D48" s="6">
        <f>COUNTIF('2013-DECEMBER-26'!$A$2:'2013-DECEMBER-26'!$A$38,A48)</f>
        <v>1</v>
      </c>
      <c r="E48" s="6">
        <f>COUNTIF('2013-DECEMBER-27'!$A$2:'2013-DECEMBER-27'!$A$38,A48)</f>
        <v>0</v>
      </c>
      <c r="F48" s="6">
        <f>COUNTIF('2013-DECEMBER-28'!$A$2:'2013-DECEMBER-28'!$A$38,A48)</f>
        <v>0</v>
      </c>
      <c r="G48" s="6">
        <f>COUNTIF('2013-DECEMBER-29'!$A$2:'2013-DECEMBER-29'!$A$38,A48)</f>
        <v>0</v>
      </c>
      <c r="H48" s="6">
        <f>COUNTIF('2013-DECEMBER-30'!$A$2:'2013-DECEMBER-30'!$A$38,A48)</f>
        <v>0</v>
      </c>
      <c r="I48" s="6">
        <f>COUNTIF('2013-DECEMBER-31'!$A$2:'2013-DECEMBER-31'!$A$38,A48)</f>
        <v>1</v>
      </c>
      <c r="J48" s="6"/>
      <c r="K48" s="6">
        <f t="shared" si="2"/>
        <v>2</v>
      </c>
      <c r="L48" s="6">
        <f t="shared" si="1"/>
        <v>0</v>
      </c>
    </row>
    <row r="49" spans="1:12">
      <c r="A49" s="6" t="s">
        <v>246</v>
      </c>
      <c r="B49" s="6">
        <v>2</v>
      </c>
      <c r="C49" s="6">
        <v>2</v>
      </c>
      <c r="D49" s="6" t="s">
        <v>336</v>
      </c>
      <c r="E49" s="6" t="s">
        <v>336</v>
      </c>
      <c r="F49" s="6">
        <f>COUNTIF('2013-DECEMBER-28'!$A$2:'2013-DECEMBER-28'!$A$38,A49)</f>
        <v>0</v>
      </c>
      <c r="G49" s="6">
        <f>COUNTIF('2013-DECEMBER-29'!$A$2:'2013-DECEMBER-29'!$A$38,A49)</f>
        <v>0</v>
      </c>
      <c r="H49" s="6">
        <f>COUNTIF('2013-DECEMBER-30'!$A$2:'2013-DECEMBER-30'!$A$38,A49)</f>
        <v>0</v>
      </c>
      <c r="I49" s="6">
        <f>COUNTIF('2013-DECEMBER-31'!$A$2:'2013-DECEMBER-31'!$A$38,A49)</f>
        <v>0</v>
      </c>
      <c r="J49" s="6"/>
      <c r="K49" s="6">
        <f t="shared" si="2"/>
        <v>0</v>
      </c>
      <c r="L49" s="6">
        <f t="shared" si="1"/>
        <v>-2</v>
      </c>
    </row>
    <row r="50" spans="1:12">
      <c r="A50" s="6" t="s">
        <v>247</v>
      </c>
      <c r="B50" s="6">
        <v>2</v>
      </c>
      <c r="C50" s="6">
        <v>2</v>
      </c>
      <c r="D50" s="6">
        <f>COUNTIF('2013-DECEMBER-26'!$A$2:'2013-DECEMBER-26'!$A$38,A50)</f>
        <v>0</v>
      </c>
      <c r="E50" s="6">
        <f>COUNTIF('2013-DECEMBER-27'!$A$2:'2013-DECEMBER-27'!$A$38,A50)</f>
        <v>0</v>
      </c>
      <c r="F50" s="6">
        <f>COUNTIF('2013-DECEMBER-28'!$A$2:'2013-DECEMBER-28'!$A$38,A50)</f>
        <v>0</v>
      </c>
      <c r="G50" s="6">
        <f>COUNTIF('2013-DECEMBER-29'!$A$2:'2013-DECEMBER-29'!$A$38,A50)</f>
        <v>0</v>
      </c>
      <c r="H50" s="6">
        <f>COUNTIF('2013-DECEMBER-30'!$A$2:'2013-DECEMBER-30'!$A$38,A50)</f>
        <v>0</v>
      </c>
      <c r="I50" s="6">
        <f>COUNTIF('2013-DECEMBER-31'!$A$2:'2013-DECEMBER-31'!$A$38,A50)</f>
        <v>0</v>
      </c>
      <c r="J50" s="6"/>
      <c r="K50" s="6">
        <f t="shared" si="2"/>
        <v>0</v>
      </c>
      <c r="L50" s="6">
        <f t="shared" si="1"/>
        <v>-2</v>
      </c>
    </row>
    <row r="51" spans="1:12">
      <c r="A51" s="6" t="s">
        <v>248</v>
      </c>
      <c r="B51" s="6">
        <v>2</v>
      </c>
      <c r="C51" s="6">
        <v>2</v>
      </c>
      <c r="D51" s="6">
        <f>COUNTIF('2013-DECEMBER-26'!$A$2:'2013-DECEMBER-26'!$A$38,A51)</f>
        <v>0</v>
      </c>
      <c r="E51" s="6">
        <f>COUNTIF('2013-DECEMBER-27'!$A$2:'2013-DECEMBER-27'!$A$38,A51)</f>
        <v>0</v>
      </c>
      <c r="F51" s="6">
        <f>COUNTIF('2013-DECEMBER-28'!$A$2:'2013-DECEMBER-28'!$A$38,A51)</f>
        <v>0</v>
      </c>
      <c r="G51" s="6">
        <f>COUNTIF('2013-DECEMBER-29'!$A$2:'2013-DECEMBER-29'!$A$38,A51)</f>
        <v>0</v>
      </c>
      <c r="H51" s="6">
        <f>COUNTIF('2013-DECEMBER-30'!$A$2:'2013-DECEMBER-30'!$A$38,A51)</f>
        <v>0</v>
      </c>
      <c r="I51" s="6">
        <f>COUNTIF('2013-DECEMBER-31'!$A$2:'2013-DECEMBER-31'!$A$38,A51)</f>
        <v>0</v>
      </c>
      <c r="J51" s="6"/>
      <c r="K51" s="6">
        <f t="shared" si="2"/>
        <v>0</v>
      </c>
      <c r="L51" s="6">
        <f t="shared" si="1"/>
        <v>-2</v>
      </c>
    </row>
    <row r="52" spans="1:12">
      <c r="A52" s="6" t="s">
        <v>249</v>
      </c>
      <c r="B52" s="6">
        <v>2</v>
      </c>
      <c r="C52" s="6">
        <v>2</v>
      </c>
      <c r="D52" s="6">
        <f>COUNTIF('2013-DECEMBER-26'!$A$2:'2013-DECEMBER-26'!$A$38,A52)</f>
        <v>0</v>
      </c>
      <c r="E52" s="6">
        <f>COUNTIF('2013-DECEMBER-27'!$A$2:'2013-DECEMBER-27'!$A$38,A52)</f>
        <v>0</v>
      </c>
      <c r="F52" s="6">
        <f>COUNTIF('2013-DECEMBER-28'!$A$2:'2013-DECEMBER-28'!$A$38,A52)</f>
        <v>0</v>
      </c>
      <c r="G52" s="6">
        <f>COUNTIF('2013-DECEMBER-29'!$A$2:'2013-DECEMBER-29'!$A$38,A52)</f>
        <v>0</v>
      </c>
      <c r="H52" s="6">
        <f>COUNTIF('2013-DECEMBER-30'!$A$2:'2013-DECEMBER-30'!$A$38,A52)</f>
        <v>0</v>
      </c>
      <c r="I52" s="6">
        <f>COUNTIF('2013-DECEMBER-31'!$A$2:'2013-DECEMBER-31'!$A$38,A52)</f>
        <v>0</v>
      </c>
      <c r="J52" s="6"/>
      <c r="K52" s="6">
        <f t="shared" si="2"/>
        <v>0</v>
      </c>
      <c r="L52" s="6">
        <f t="shared" si="1"/>
        <v>-2</v>
      </c>
    </row>
    <row r="53" spans="1:12">
      <c r="A53" s="6" t="s">
        <v>250</v>
      </c>
      <c r="B53" s="6">
        <v>2</v>
      </c>
      <c r="C53" s="6">
        <v>2</v>
      </c>
      <c r="D53" s="6">
        <f>COUNTIF('2013-DECEMBER-26'!$A$2:'2013-DECEMBER-26'!$A$38,A53)</f>
        <v>0</v>
      </c>
      <c r="E53" s="6">
        <f>COUNTIF('2013-DECEMBER-27'!$A$2:'2013-DECEMBER-27'!$A$38,A53)</f>
        <v>0</v>
      </c>
      <c r="F53" s="6">
        <f>COUNTIF('2013-DECEMBER-28'!$A$2:'2013-DECEMBER-28'!$A$38,A53)</f>
        <v>0</v>
      </c>
      <c r="G53" s="6">
        <f>COUNTIF('2013-DECEMBER-29'!$A$2:'2013-DECEMBER-29'!$A$38,A53)</f>
        <v>0</v>
      </c>
      <c r="H53" s="6">
        <f>COUNTIF('2013-DECEMBER-30'!$A$2:'2013-DECEMBER-30'!$A$38,A53)</f>
        <v>0</v>
      </c>
      <c r="I53" s="6">
        <f>COUNTIF('2013-DECEMBER-31'!$A$2:'2013-DECEMBER-31'!$A$38,A53)</f>
        <v>0</v>
      </c>
      <c r="J53" s="6"/>
      <c r="K53" s="6">
        <f t="shared" si="2"/>
        <v>0</v>
      </c>
      <c r="L53" s="6">
        <f t="shared" si="1"/>
        <v>-2</v>
      </c>
    </row>
    <row r="54" spans="1:12">
      <c r="A54" s="6" t="s">
        <v>251</v>
      </c>
      <c r="B54" s="6">
        <v>2</v>
      </c>
      <c r="C54" s="6">
        <v>2</v>
      </c>
      <c r="D54" s="6">
        <f>COUNTIF('2013-DECEMBER-26'!$A$2:'2013-DECEMBER-26'!$A$38,A54)</f>
        <v>0</v>
      </c>
      <c r="E54" s="6">
        <f>COUNTIF('2013-DECEMBER-27'!$A$2:'2013-DECEMBER-27'!$A$38,A54)</f>
        <v>0</v>
      </c>
      <c r="F54" s="6">
        <f>COUNTIF('2013-DECEMBER-28'!$A$2:'2013-DECEMBER-28'!$A$38,A54)</f>
        <v>0</v>
      </c>
      <c r="G54" s="6">
        <f>COUNTIF('2013-DECEMBER-29'!$A$2:'2013-DECEMBER-29'!$A$38,A54)</f>
        <v>0</v>
      </c>
      <c r="H54" s="6">
        <f>COUNTIF('2013-DECEMBER-30'!$A$2:'2013-DECEMBER-30'!$A$38,A54)</f>
        <v>0</v>
      </c>
      <c r="I54" s="6">
        <f>COUNTIF('2013-DECEMBER-31'!$A$2:'2013-DECEMBER-31'!$A$38,A54)</f>
        <v>0</v>
      </c>
      <c r="J54" s="6"/>
      <c r="K54" s="6">
        <f t="shared" si="2"/>
        <v>0</v>
      </c>
      <c r="L54" s="6">
        <f t="shared" si="1"/>
        <v>-2</v>
      </c>
    </row>
    <row r="55" spans="1:12">
      <c r="A55" s="6" t="s">
        <v>252</v>
      </c>
      <c r="B55" s="6">
        <v>2</v>
      </c>
      <c r="C55" s="6">
        <v>2</v>
      </c>
      <c r="D55" s="6">
        <f>COUNTIF('2013-DECEMBER-26'!$A$2:'2013-DECEMBER-26'!$A$38,A55)</f>
        <v>0</v>
      </c>
      <c r="E55" s="6">
        <f>COUNTIF('2013-DECEMBER-27'!$A$2:'2013-DECEMBER-27'!$A$38,A55)</f>
        <v>0</v>
      </c>
      <c r="F55" s="6">
        <f>COUNTIF('2013-DECEMBER-28'!$A$2:'2013-DECEMBER-28'!$A$38,A55)</f>
        <v>0</v>
      </c>
      <c r="G55" s="6">
        <f>COUNTIF('2013-DECEMBER-29'!$A$2:'2013-DECEMBER-29'!$A$38,A55)</f>
        <v>0</v>
      </c>
      <c r="H55" s="6">
        <f>COUNTIF('2013-DECEMBER-30'!$A$2:'2013-DECEMBER-30'!$A$38,A55)</f>
        <v>0</v>
      </c>
      <c r="I55" s="6">
        <f>COUNTIF('2013-DECEMBER-31'!$A$2:'2013-DECEMBER-31'!$A$38,A55)</f>
        <v>0</v>
      </c>
      <c r="J55" s="6"/>
      <c r="K55" s="6">
        <f t="shared" si="2"/>
        <v>0</v>
      </c>
      <c r="L55" s="6">
        <f t="shared" si="1"/>
        <v>-2</v>
      </c>
    </row>
    <row r="56" spans="1:12">
      <c r="A56" s="6" t="s">
        <v>253</v>
      </c>
      <c r="B56" s="6">
        <v>2</v>
      </c>
      <c r="C56" s="6">
        <v>2</v>
      </c>
      <c r="D56" s="6">
        <f>COUNTIF('2013-DECEMBER-26'!$A$2:'2013-DECEMBER-26'!$A$38,A56)</f>
        <v>0</v>
      </c>
      <c r="E56" s="6">
        <f>COUNTIF('2013-DECEMBER-27'!$A$2:'2013-DECEMBER-27'!$A$38,A56)</f>
        <v>0</v>
      </c>
      <c r="F56" s="6">
        <f>COUNTIF('2013-DECEMBER-28'!$A$2:'2013-DECEMBER-28'!$A$38,A56)</f>
        <v>0</v>
      </c>
      <c r="G56" s="6">
        <f>COUNTIF('2013-DECEMBER-29'!$A$2:'2013-DECEMBER-29'!$A$38,A56)</f>
        <v>0</v>
      </c>
      <c r="H56" s="6">
        <f>COUNTIF('2013-DECEMBER-30'!$A$2:'2013-DECEMBER-30'!$A$38,A56)</f>
        <v>0</v>
      </c>
      <c r="I56" s="6">
        <f>COUNTIF('2013-DECEMBER-31'!$A$2:'2013-DECEMBER-31'!$A$38,A56)</f>
        <v>0</v>
      </c>
      <c r="J56" s="6"/>
      <c r="K56" s="6">
        <f t="shared" si="2"/>
        <v>0</v>
      </c>
      <c r="L56" s="6">
        <f t="shared" si="1"/>
        <v>-2</v>
      </c>
    </row>
    <row r="57" spans="1:12">
      <c r="A57" s="6" t="s">
        <v>254</v>
      </c>
      <c r="B57" s="6">
        <v>2</v>
      </c>
      <c r="C57" s="6">
        <v>2</v>
      </c>
      <c r="D57" s="6">
        <f>COUNTIF('2013-DECEMBER-26'!$A$2:'2013-DECEMBER-26'!$A$38,A57)</f>
        <v>0</v>
      </c>
      <c r="E57" s="6">
        <f>COUNTIF('2013-DECEMBER-27'!$A$2:'2013-DECEMBER-27'!$A$38,A57)</f>
        <v>0</v>
      </c>
      <c r="F57" s="6">
        <f>COUNTIF('2013-DECEMBER-28'!$A$2:'2013-DECEMBER-28'!$A$38,A57)</f>
        <v>0</v>
      </c>
      <c r="G57" s="6">
        <f>COUNTIF('2013-DECEMBER-29'!$A$2:'2013-DECEMBER-29'!$A$38,A57)</f>
        <v>0</v>
      </c>
      <c r="H57" s="6">
        <f>COUNTIF('2013-DECEMBER-30'!$A$2:'2013-DECEMBER-30'!$A$38,A57)</f>
        <v>0</v>
      </c>
      <c r="I57" s="6">
        <f>COUNTIF('2013-DECEMBER-31'!$A$2:'2013-DECEMBER-31'!$A$38,A57)</f>
        <v>0</v>
      </c>
      <c r="J57" s="6"/>
      <c r="K57" s="6">
        <f t="shared" si="2"/>
        <v>0</v>
      </c>
      <c r="L57" s="6">
        <f t="shared" si="1"/>
        <v>-2</v>
      </c>
    </row>
    <row r="58" spans="1:12">
      <c r="A58" s="6"/>
      <c r="B58" s="6"/>
      <c r="C58" s="6"/>
      <c r="D58" s="6"/>
      <c r="E58" s="6"/>
      <c r="F58" s="6"/>
      <c r="G58" s="6"/>
      <c r="H58" s="6"/>
      <c r="I58" s="6"/>
      <c r="J58" s="6"/>
    </row>
    <row r="59" spans="1:12">
      <c r="A59" s="6" t="s">
        <v>158</v>
      </c>
      <c r="B59" s="6">
        <v>6</v>
      </c>
      <c r="C59" s="6">
        <v>5</v>
      </c>
      <c r="D59" s="6">
        <f>COUNTIF('2013-DECEMBER-26'!$A$2:'2013-DECEMBER-26'!$A$38,A59)</f>
        <v>1</v>
      </c>
      <c r="E59" s="6">
        <f>COUNTIF('2013-DECEMBER-27'!$A$2:'2013-DECEMBER-27'!$A$38,A59)</f>
        <v>1</v>
      </c>
      <c r="F59" s="6">
        <f>COUNTIF('2013-DECEMBER-28'!$A$2:'2013-DECEMBER-28'!$A$38,A59)</f>
        <v>1</v>
      </c>
      <c r="G59" s="6">
        <f>COUNTIF('2013-DECEMBER-29'!$A$2:'2013-DECEMBER-29'!$A$38,A59)</f>
        <v>1</v>
      </c>
      <c r="H59" s="6">
        <f>COUNTIF('2013-DECEMBER-30'!$A$2:'2013-DECEMBER-30'!$A$38,A59)</f>
        <v>1</v>
      </c>
      <c r="I59" s="6">
        <f>COUNTIF('2013-DECEMBER-31'!$A$2:'2013-DECEMBER-31'!$A$38,A59)</f>
        <v>1</v>
      </c>
      <c r="J59" s="6"/>
      <c r="K59" s="6">
        <f t="shared" ref="K59:K66" si="3">SUM(D59:I59)</f>
        <v>6</v>
      </c>
      <c r="L59" s="6">
        <f t="shared" si="1"/>
        <v>0</v>
      </c>
    </row>
    <row r="60" spans="1:12">
      <c r="A60" s="6" t="s">
        <v>210</v>
      </c>
      <c r="B60" s="6">
        <v>3</v>
      </c>
      <c r="C60" s="6">
        <v>4</v>
      </c>
      <c r="D60" s="6" t="s">
        <v>336</v>
      </c>
      <c r="E60" s="6">
        <f>COUNTIF('2013-DECEMBER-27'!$A$2:'2013-DECEMBER-27'!$A$38,A60)</f>
        <v>0</v>
      </c>
      <c r="F60" s="6">
        <f>COUNTIF('2013-DECEMBER-28'!$A$2:'2013-DECEMBER-28'!$A$38,A60)</f>
        <v>0</v>
      </c>
      <c r="G60" s="6">
        <f>COUNTIF('2013-DECEMBER-29'!$A$2:'2013-DECEMBER-29'!$A$38,A60)</f>
        <v>1</v>
      </c>
      <c r="H60" s="6">
        <f>COUNTIF('2013-DECEMBER-30'!$A$2:'2013-DECEMBER-30'!$A$38,A60)</f>
        <v>1</v>
      </c>
      <c r="I60" s="6">
        <f>COUNTIF('2013-DECEMBER-31'!$A$2:'2013-DECEMBER-31'!$A$38,A60)</f>
        <v>1</v>
      </c>
      <c r="J60" s="6"/>
      <c r="K60" s="6">
        <f t="shared" si="3"/>
        <v>3</v>
      </c>
      <c r="L60" s="6">
        <f t="shared" si="1"/>
        <v>0</v>
      </c>
    </row>
    <row r="61" spans="1:12">
      <c r="A61" s="6" t="s">
        <v>177</v>
      </c>
      <c r="B61" s="6">
        <v>3</v>
      </c>
      <c r="C61" s="6">
        <v>4</v>
      </c>
      <c r="D61" s="6">
        <f>COUNTIF('2013-DECEMBER-26'!$A$2:'2013-DECEMBER-26'!$A$38,A61)</f>
        <v>1</v>
      </c>
      <c r="E61" s="6">
        <f>COUNTIF('2013-DECEMBER-27'!$A$2:'2013-DECEMBER-27'!$A$38,A61)</f>
        <v>1</v>
      </c>
      <c r="F61" s="6">
        <f>COUNTIF('2013-DECEMBER-28'!$A$2:'2013-DECEMBER-28'!$A$38,A61)</f>
        <v>1</v>
      </c>
      <c r="G61" s="6">
        <f>COUNTIF('2013-DECEMBER-29'!$A$2:'2013-DECEMBER-29'!$A$38,A61)</f>
        <v>0</v>
      </c>
      <c r="H61" s="6">
        <f>COUNTIF('2013-DECEMBER-30'!$A$2:'2013-DECEMBER-30'!$A$38,A61)</f>
        <v>0</v>
      </c>
      <c r="I61" s="6">
        <f>COUNTIF('2013-DECEMBER-31'!$A$2:'2013-DECEMBER-31'!$A$38,A61)</f>
        <v>0</v>
      </c>
      <c r="J61" s="6"/>
      <c r="K61" s="6">
        <f t="shared" si="3"/>
        <v>3</v>
      </c>
      <c r="L61" s="6">
        <f t="shared" si="1"/>
        <v>0</v>
      </c>
    </row>
    <row r="62" spans="1:12">
      <c r="A62" s="6" t="s">
        <v>155</v>
      </c>
      <c r="B62" s="6">
        <v>5</v>
      </c>
      <c r="C62" s="6">
        <v>4</v>
      </c>
      <c r="D62" s="6">
        <f>COUNTIF('2013-DECEMBER-26'!$A$2:'2013-DECEMBER-26'!$A$38,A62)</f>
        <v>1</v>
      </c>
      <c r="E62" s="6">
        <f>COUNTIF('2013-DECEMBER-27'!$A$2:'2013-DECEMBER-27'!$A$38,A62)</f>
        <v>1</v>
      </c>
      <c r="F62" s="6">
        <f>COUNTIF('2013-DECEMBER-28'!$A$2:'2013-DECEMBER-28'!$A$38,A62)</f>
        <v>1</v>
      </c>
      <c r="G62" s="6">
        <f>COUNTIF('2013-DECEMBER-29'!$A$2:'2013-DECEMBER-29'!$A$38,A62)</f>
        <v>1</v>
      </c>
      <c r="H62" s="6">
        <f>COUNTIF('2013-DECEMBER-30'!$A$2:'2013-DECEMBER-30'!$A$38,A62)</f>
        <v>1</v>
      </c>
      <c r="I62" s="6">
        <f>COUNTIF('2013-DECEMBER-31'!$A$2:'2013-DECEMBER-31'!$A$38,A62)</f>
        <v>1</v>
      </c>
      <c r="J62" s="6"/>
      <c r="K62" s="6">
        <f t="shared" si="3"/>
        <v>6</v>
      </c>
      <c r="L62" s="6">
        <f t="shared" si="1"/>
        <v>1</v>
      </c>
    </row>
    <row r="63" spans="1:12">
      <c r="A63" s="6" t="s">
        <v>174</v>
      </c>
      <c r="B63" s="6">
        <v>4</v>
      </c>
      <c r="C63" s="6">
        <v>4</v>
      </c>
      <c r="D63" s="6">
        <f>COUNTIF('2013-DECEMBER-26'!$A$2:'2013-DECEMBER-26'!$A$38,A63)</f>
        <v>1</v>
      </c>
      <c r="E63" s="6">
        <f>COUNTIF('2013-DECEMBER-27'!$A$2:'2013-DECEMBER-27'!$A$38,A63)</f>
        <v>1</v>
      </c>
      <c r="F63" s="6">
        <f>COUNTIF('2013-DECEMBER-28'!$A$2:'2013-DECEMBER-28'!$A$38,A63)</f>
        <v>1</v>
      </c>
      <c r="G63" s="6">
        <f>COUNTIF('2013-DECEMBER-29'!$A$2:'2013-DECEMBER-29'!$A$38,A63)</f>
        <v>1</v>
      </c>
      <c r="H63" s="6">
        <f>COUNTIF('2013-DECEMBER-30'!$A$2:'2013-DECEMBER-30'!$A$38,A63)</f>
        <v>0</v>
      </c>
      <c r="I63" s="6">
        <f>COUNTIF('2013-DECEMBER-31'!$A$2:'2013-DECEMBER-31'!$A$38,A63)</f>
        <v>0</v>
      </c>
      <c r="J63" s="6"/>
      <c r="K63" s="6">
        <f t="shared" si="3"/>
        <v>4</v>
      </c>
      <c r="L63" s="6">
        <f t="shared" si="1"/>
        <v>0</v>
      </c>
    </row>
    <row r="64" spans="1:12">
      <c r="A64" s="6" t="s">
        <v>175</v>
      </c>
      <c r="B64" s="6">
        <v>4</v>
      </c>
      <c r="C64" s="6">
        <v>4</v>
      </c>
      <c r="D64" s="6">
        <f>COUNTIF('2013-DECEMBER-26'!$A$2:'2013-DECEMBER-26'!$A$38,A64)</f>
        <v>1</v>
      </c>
      <c r="E64" s="6">
        <f>COUNTIF('2013-DECEMBER-27'!$A$2:'2013-DECEMBER-27'!$A$38,A64)</f>
        <v>1</v>
      </c>
      <c r="F64" s="6">
        <f>COUNTIF('2013-DECEMBER-28'!$A$2:'2013-DECEMBER-28'!$A$38,A64)</f>
        <v>1</v>
      </c>
      <c r="G64" s="6">
        <f>COUNTIF('2013-DECEMBER-29'!$A$2:'2013-DECEMBER-29'!$A$38,A64)</f>
        <v>1</v>
      </c>
      <c r="H64" s="6">
        <f>COUNTIF('2013-DECEMBER-30'!$A$2:'2013-DECEMBER-30'!$A$38,A64)</f>
        <v>0</v>
      </c>
      <c r="I64" s="6">
        <f>COUNTIF('2013-DECEMBER-31'!$A$2:'2013-DECEMBER-31'!$A$38,A64)</f>
        <v>0</v>
      </c>
      <c r="J64" s="6"/>
      <c r="K64" s="6">
        <f t="shared" si="3"/>
        <v>4</v>
      </c>
      <c r="L64" s="6">
        <f t="shared" si="1"/>
        <v>0</v>
      </c>
    </row>
    <row r="65" spans="1:12">
      <c r="A65" s="6" t="s">
        <v>144</v>
      </c>
      <c r="B65" s="6">
        <v>5</v>
      </c>
      <c r="C65" s="6">
        <v>4</v>
      </c>
      <c r="D65" s="6">
        <f>COUNTIF('2013-DECEMBER-26'!$A$2:'2013-DECEMBER-26'!$A$38,A65)</f>
        <v>1</v>
      </c>
      <c r="E65" s="6">
        <f>COUNTIF('2013-DECEMBER-27'!$A$2:'2013-DECEMBER-27'!$A$38,A65)</f>
        <v>1</v>
      </c>
      <c r="F65" s="6">
        <f>COUNTIF('2013-DECEMBER-28'!$A$2:'2013-DECEMBER-28'!$A$38,A65)</f>
        <v>1</v>
      </c>
      <c r="G65" s="6">
        <f>COUNTIF('2013-DECEMBER-29'!$A$2:'2013-DECEMBER-29'!$A$38,A65)</f>
        <v>1</v>
      </c>
      <c r="H65" s="6">
        <f>COUNTIF('2013-DECEMBER-30'!$A$2:'2013-DECEMBER-30'!$A$38,A65)</f>
        <v>1</v>
      </c>
      <c r="I65" s="6">
        <f>COUNTIF('2013-DECEMBER-31'!$A$2:'2013-DECEMBER-31'!$A$38,A65)</f>
        <v>1</v>
      </c>
      <c r="J65" s="6"/>
      <c r="K65" s="6">
        <f t="shared" si="3"/>
        <v>6</v>
      </c>
      <c r="L65" s="6">
        <f t="shared" si="1"/>
        <v>1</v>
      </c>
    </row>
    <row r="66" spans="1:12">
      <c r="A66" s="6" t="s">
        <v>176</v>
      </c>
      <c r="B66" s="6">
        <v>3</v>
      </c>
      <c r="C66" s="6">
        <v>4</v>
      </c>
      <c r="D66" s="6">
        <f>COUNTIF('2013-DECEMBER-26'!$A$2:'2013-DECEMBER-26'!$A$38,A66)</f>
        <v>1</v>
      </c>
      <c r="E66" s="6">
        <f>COUNTIF('2013-DECEMBER-27'!$A$2:'2013-DECEMBER-27'!$A$38,A66)</f>
        <v>1</v>
      </c>
      <c r="F66" s="6">
        <f>COUNTIF('2013-DECEMBER-28'!$A$2:'2013-DECEMBER-28'!$A$38,A66)</f>
        <v>0</v>
      </c>
      <c r="G66" s="6">
        <f>COUNTIF('2013-DECEMBER-29'!$A$2:'2013-DECEMBER-29'!$A$38,A66)</f>
        <v>0</v>
      </c>
      <c r="H66" s="6">
        <f>COUNTIF('2013-DECEMBER-30'!$A$2:'2013-DECEMBER-30'!$A$38,A66)</f>
        <v>0</v>
      </c>
      <c r="I66" s="6">
        <f>COUNTIF('2013-DECEMBER-31'!$A$2:'2013-DECEMBER-31'!$A$38,A66)</f>
        <v>1</v>
      </c>
      <c r="J66" s="6"/>
      <c r="K66" s="6">
        <f t="shared" si="3"/>
        <v>3</v>
      </c>
      <c r="L66" s="6">
        <f t="shared" si="1"/>
        <v>0</v>
      </c>
    </row>
    <row r="67" spans="1:12">
      <c r="A67" s="6" t="s">
        <v>255</v>
      </c>
      <c r="B67" s="6">
        <v>4</v>
      </c>
      <c r="C67" s="6">
        <v>4</v>
      </c>
      <c r="D67" s="6" t="s">
        <v>336</v>
      </c>
      <c r="E67" s="6">
        <f>COUNTIF('2013-DECEMBER-27'!$A$2:'2013-DECEMBER-27'!$A$38,A67)</f>
        <v>0</v>
      </c>
      <c r="F67" s="6">
        <f>COUNTIF('2013-DECEMBER-28'!$A$2:'2013-DECEMBER-28'!$A$38,A67)</f>
        <v>0</v>
      </c>
      <c r="G67" s="6">
        <f>COUNTIF('2013-DECEMBER-29'!$A$2:'2013-DECEMBER-29'!$A$38,A67)</f>
        <v>0</v>
      </c>
      <c r="H67" s="6">
        <f>COUNTIF('2013-DECEMBER-30'!$A$2:'2013-DECEMBER-30'!$A$38,A67)</f>
        <v>0</v>
      </c>
      <c r="I67" s="6">
        <f>COUNTIF('2013-DECEMBER-31'!$A$2:'2013-DECEMBER-31'!$A$38,A67)</f>
        <v>0</v>
      </c>
      <c r="J67" s="6"/>
      <c r="K67" s="6">
        <f t="shared" ref="K67:K85" si="4">SUM(D67:I67)</f>
        <v>0</v>
      </c>
      <c r="L67" s="6">
        <f t="shared" ref="L67:L85" si="5">K67-B67</f>
        <v>-4</v>
      </c>
    </row>
    <row r="68" spans="1:12">
      <c r="A68" s="6" t="s">
        <v>218</v>
      </c>
      <c r="B68" s="6">
        <v>1</v>
      </c>
      <c r="C68" s="6">
        <v>3</v>
      </c>
      <c r="D68" s="6">
        <f>COUNTIF('2013-DECEMBER-26'!$A$2:'2013-DECEMBER-26'!$A$38,A68)</f>
        <v>0</v>
      </c>
      <c r="E68" s="6">
        <f>COUNTIF('2013-DECEMBER-27'!$A$2:'2013-DECEMBER-27'!$A$38,A68)</f>
        <v>0</v>
      </c>
      <c r="F68" s="6">
        <f>COUNTIF('2013-DECEMBER-28'!$A$2:'2013-DECEMBER-28'!$A$38,A68)</f>
        <v>0</v>
      </c>
      <c r="G68" s="6">
        <f>COUNTIF('2013-DECEMBER-29'!$A$2:'2013-DECEMBER-29'!$A$38,A68)</f>
        <v>0</v>
      </c>
      <c r="H68" s="6">
        <f>COUNTIF('2013-DECEMBER-30'!$A$2:'2013-DECEMBER-30'!$A$38,A68)</f>
        <v>1</v>
      </c>
      <c r="I68" s="6">
        <f>COUNTIF('2013-DECEMBER-31'!$A$2:'2013-DECEMBER-31'!$A$38,A68)</f>
        <v>0</v>
      </c>
      <c r="J68" s="6"/>
      <c r="K68" s="6">
        <f t="shared" si="4"/>
        <v>1</v>
      </c>
      <c r="L68" s="6">
        <f t="shared" si="5"/>
        <v>0</v>
      </c>
    </row>
    <row r="69" spans="1:12">
      <c r="A69" s="6" t="s">
        <v>217</v>
      </c>
      <c r="B69" s="6">
        <v>2</v>
      </c>
      <c r="C69" s="6">
        <v>5</v>
      </c>
      <c r="D69" s="6" t="s">
        <v>337</v>
      </c>
      <c r="E69" s="6">
        <f>COUNTIF('2013-DECEMBER-27'!$A$2:'2013-DECEMBER-27'!$A$38,A69)</f>
        <v>0</v>
      </c>
      <c r="F69" s="6">
        <f>COUNTIF('2013-DECEMBER-28'!$A$2:'2013-DECEMBER-28'!$A$38,A69)</f>
        <v>0</v>
      </c>
      <c r="G69" s="6">
        <f>COUNTIF('2013-DECEMBER-29'!$A$2:'2013-DECEMBER-29'!$A$38,A69)</f>
        <v>0</v>
      </c>
      <c r="H69" s="6">
        <f>COUNTIF('2013-DECEMBER-30'!$A$2:'2013-DECEMBER-30'!$A$38,A69)</f>
        <v>1</v>
      </c>
      <c r="I69" s="6">
        <f>COUNTIF('2013-DECEMBER-31'!$A$2:'2013-DECEMBER-31'!$A$38,A69)</f>
        <v>1</v>
      </c>
      <c r="J69" s="6"/>
      <c r="K69" s="6">
        <f t="shared" si="4"/>
        <v>2</v>
      </c>
      <c r="L69" s="6">
        <f t="shared" si="5"/>
        <v>0</v>
      </c>
    </row>
    <row r="70" spans="1:12">
      <c r="A70" s="6" t="s">
        <v>180</v>
      </c>
      <c r="B70" s="6">
        <v>1</v>
      </c>
      <c r="C70" s="6">
        <v>2</v>
      </c>
      <c r="D70" s="6">
        <f>COUNTIF('2013-DECEMBER-26'!$A$2:'2013-DECEMBER-26'!$A$38,A70)</f>
        <v>1</v>
      </c>
      <c r="E70" s="6">
        <f>COUNTIF('2013-DECEMBER-27'!$A$2:'2013-DECEMBER-27'!$A$38,A70)</f>
        <v>0</v>
      </c>
      <c r="F70" s="6">
        <f>COUNTIF('2013-DECEMBER-28'!$A$2:'2013-DECEMBER-28'!$A$38,A70)</f>
        <v>0</v>
      </c>
      <c r="G70" s="6">
        <f>COUNTIF('2013-DECEMBER-29'!$A$2:'2013-DECEMBER-29'!$A$38,A70)</f>
        <v>0</v>
      </c>
      <c r="H70" s="6">
        <f>COUNTIF('2013-DECEMBER-30'!$A$2:'2013-DECEMBER-30'!$A$38,A70)</f>
        <v>0</v>
      </c>
      <c r="I70" s="6">
        <f>COUNTIF('2013-DECEMBER-31'!$A$2:'2013-DECEMBER-31'!$A$38,A70)</f>
        <v>0</v>
      </c>
      <c r="J70" s="6"/>
      <c r="K70" s="6">
        <f t="shared" si="4"/>
        <v>1</v>
      </c>
      <c r="L70" s="6">
        <f t="shared" si="5"/>
        <v>0</v>
      </c>
    </row>
    <row r="71" spans="1:12">
      <c r="A71" s="6" t="s">
        <v>183</v>
      </c>
      <c r="B71" s="6">
        <v>1</v>
      </c>
      <c r="C71" s="6">
        <v>2</v>
      </c>
      <c r="D71" s="6">
        <f>COUNTIF('2013-DECEMBER-26'!$A$2:'2013-DECEMBER-26'!$A$38,A71)</f>
        <v>0</v>
      </c>
      <c r="E71" s="6">
        <f>COUNTIF('2013-DECEMBER-27'!$A$2:'2013-DECEMBER-27'!$A$38,A71)</f>
        <v>1</v>
      </c>
      <c r="F71" s="6">
        <f>COUNTIF('2013-DECEMBER-28'!$A$2:'2013-DECEMBER-28'!$A$38,A71)</f>
        <v>0</v>
      </c>
      <c r="G71" s="6">
        <f>COUNTIF('2013-DECEMBER-29'!$A$2:'2013-DECEMBER-29'!$A$38,A71)</f>
        <v>0</v>
      </c>
      <c r="H71" s="6">
        <f>COUNTIF('2013-DECEMBER-30'!$A$2:'2013-DECEMBER-30'!$A$38,A71)</f>
        <v>0</v>
      </c>
      <c r="I71" s="6">
        <f>COUNTIF('2013-DECEMBER-31'!$A$2:'2013-DECEMBER-31'!$A$38,A71)</f>
        <v>0</v>
      </c>
      <c r="J71" s="6"/>
      <c r="K71" s="6">
        <f t="shared" si="4"/>
        <v>1</v>
      </c>
      <c r="L71" s="6">
        <f t="shared" si="5"/>
        <v>0</v>
      </c>
    </row>
    <row r="72" spans="1:12">
      <c r="A72" s="6" t="s">
        <v>196</v>
      </c>
      <c r="B72" s="6">
        <v>1</v>
      </c>
      <c r="C72" s="6">
        <v>2</v>
      </c>
      <c r="D72" s="6">
        <f>COUNTIF('2013-DECEMBER-26'!$A$2:'2013-DECEMBER-26'!$A$38,A72)</f>
        <v>0</v>
      </c>
      <c r="E72" s="6">
        <f>COUNTIF('2013-DECEMBER-27'!$A$2:'2013-DECEMBER-27'!$A$38,A72)</f>
        <v>0</v>
      </c>
      <c r="F72" s="6">
        <f>COUNTIF('2013-DECEMBER-28'!$A$2:'2013-DECEMBER-28'!$A$38,A72)</f>
        <v>1</v>
      </c>
      <c r="G72" s="6">
        <f>COUNTIF('2013-DECEMBER-29'!$A$2:'2013-DECEMBER-29'!$A$38,A72)</f>
        <v>0</v>
      </c>
      <c r="H72" s="6">
        <f>COUNTIF('2013-DECEMBER-30'!$A$2:'2013-DECEMBER-30'!$A$38,A72)</f>
        <v>0</v>
      </c>
      <c r="I72" s="6">
        <f>COUNTIF('2013-DECEMBER-31'!$A$2:'2013-DECEMBER-31'!$A$38,A72)</f>
        <v>0</v>
      </c>
      <c r="J72" s="6"/>
      <c r="K72" s="6">
        <f t="shared" si="4"/>
        <v>1</v>
      </c>
      <c r="L72" s="6">
        <f t="shared" si="5"/>
        <v>0</v>
      </c>
    </row>
    <row r="73" spans="1:12">
      <c r="A73" s="6" t="s">
        <v>197</v>
      </c>
      <c r="B73" s="6">
        <v>1</v>
      </c>
      <c r="C73" s="6">
        <v>2</v>
      </c>
      <c r="D73" s="6">
        <f>COUNTIF('2013-DECEMBER-26'!$A$2:'2013-DECEMBER-26'!$A$38,A73)</f>
        <v>0</v>
      </c>
      <c r="E73" s="6">
        <f>COUNTIF('2013-DECEMBER-27'!$A$2:'2013-DECEMBER-27'!$A$38,A73)</f>
        <v>0</v>
      </c>
      <c r="F73" s="6">
        <f>COUNTIF('2013-DECEMBER-28'!$A$2:'2013-DECEMBER-28'!$A$38,A73)</f>
        <v>1</v>
      </c>
      <c r="G73" s="6">
        <f>COUNTIF('2013-DECEMBER-29'!$A$2:'2013-DECEMBER-29'!$A$38,A73)</f>
        <v>0</v>
      </c>
      <c r="H73" s="6">
        <f>COUNTIF('2013-DECEMBER-30'!$A$2:'2013-DECEMBER-30'!$A$38,A73)</f>
        <v>0</v>
      </c>
      <c r="I73" s="6">
        <f>COUNTIF('2013-DECEMBER-31'!$A$2:'2013-DECEMBER-31'!$A$38,A73)</f>
        <v>0</v>
      </c>
      <c r="J73" s="6"/>
      <c r="K73" s="6">
        <f t="shared" si="4"/>
        <v>1</v>
      </c>
      <c r="L73" s="6">
        <f t="shared" si="5"/>
        <v>0</v>
      </c>
    </row>
    <row r="74" spans="1:12">
      <c r="A74" s="6" t="s">
        <v>207</v>
      </c>
      <c r="B74" s="6">
        <v>1</v>
      </c>
      <c r="C74" s="6">
        <v>2</v>
      </c>
      <c r="D74" s="6">
        <f>COUNTIF('2013-DECEMBER-26'!$A$2:'2013-DECEMBER-26'!$A$38,A74)</f>
        <v>0</v>
      </c>
      <c r="E74" s="6">
        <f>COUNTIF('2013-DECEMBER-27'!$A$2:'2013-DECEMBER-27'!$A$38,A74)</f>
        <v>0</v>
      </c>
      <c r="F74" s="6">
        <f>COUNTIF('2013-DECEMBER-28'!$A$2:'2013-DECEMBER-28'!$A$38,A74)</f>
        <v>0</v>
      </c>
      <c r="G74" s="6">
        <f>COUNTIF('2013-DECEMBER-29'!$A$2:'2013-DECEMBER-29'!$A$38,A74)</f>
        <v>1</v>
      </c>
      <c r="H74" s="6">
        <f>COUNTIF('2013-DECEMBER-30'!$A$2:'2013-DECEMBER-30'!$A$38,A74)</f>
        <v>0</v>
      </c>
      <c r="I74" s="6">
        <f>COUNTIF('2013-DECEMBER-31'!$A$2:'2013-DECEMBER-31'!$A$38,A74)</f>
        <v>0</v>
      </c>
      <c r="J74" s="6"/>
      <c r="K74" s="6">
        <f t="shared" si="4"/>
        <v>1</v>
      </c>
      <c r="L74" s="6">
        <f t="shared" si="5"/>
        <v>0</v>
      </c>
    </row>
    <row r="75" spans="1:12">
      <c r="A75" s="6" t="s">
        <v>156</v>
      </c>
      <c r="B75" s="6">
        <v>1</v>
      </c>
      <c r="C75" s="6">
        <v>3</v>
      </c>
      <c r="D75" s="6">
        <f>COUNTIF('2013-DECEMBER-26'!$A$2:'2013-DECEMBER-26'!$A$38,A75)</f>
        <v>1</v>
      </c>
      <c r="E75" s="6">
        <f>COUNTIF('2013-DECEMBER-27'!$A$2:'2013-DECEMBER-27'!$A$38,A75)</f>
        <v>0</v>
      </c>
      <c r="F75" s="6">
        <f>COUNTIF('2013-DECEMBER-28'!$A$2:'2013-DECEMBER-28'!$A$38,A75)</f>
        <v>0</v>
      </c>
      <c r="G75" s="6">
        <f>COUNTIF('2013-DECEMBER-29'!$A$2:'2013-DECEMBER-29'!$A$38,A75)</f>
        <v>0</v>
      </c>
      <c r="H75" s="6">
        <f>COUNTIF('2013-DECEMBER-30'!$A$2:'2013-DECEMBER-30'!$A$38,A75)</f>
        <v>0</v>
      </c>
      <c r="I75" s="6">
        <f>COUNTIF('2013-DECEMBER-31'!$A$2:'2013-DECEMBER-31'!$A$38,A75)</f>
        <v>0</v>
      </c>
      <c r="J75" s="6"/>
      <c r="K75" s="6">
        <f t="shared" si="4"/>
        <v>1</v>
      </c>
      <c r="L75" s="6">
        <f t="shared" si="5"/>
        <v>0</v>
      </c>
    </row>
    <row r="76" spans="1:12">
      <c r="A76" s="6" t="s">
        <v>157</v>
      </c>
      <c r="B76" s="6">
        <v>1</v>
      </c>
      <c r="C76" s="46">
        <v>2</v>
      </c>
      <c r="D76" s="6">
        <f>COUNTIF('2013-DECEMBER-26'!$A$2:'2013-DECEMBER-26'!$A$38,A76)</f>
        <v>1</v>
      </c>
      <c r="E76" s="6" t="s">
        <v>337</v>
      </c>
      <c r="F76" s="6">
        <f>COUNTIF('2013-DECEMBER-28'!$A$2:'2013-DECEMBER-28'!$A$38,A76)</f>
        <v>0</v>
      </c>
      <c r="G76" s="6">
        <f>COUNTIF('2013-DECEMBER-29'!$A$2:'2013-DECEMBER-29'!$A$38,A76)</f>
        <v>0</v>
      </c>
      <c r="H76" s="6">
        <f>COUNTIF('2013-DECEMBER-30'!$A$2:'2013-DECEMBER-30'!$A$38,A76)</f>
        <v>0</v>
      </c>
      <c r="I76" s="6">
        <f>COUNTIF('2013-DECEMBER-31'!$A$2:'2013-DECEMBER-31'!$A$38,A76)</f>
        <v>0</v>
      </c>
      <c r="J76" s="6"/>
      <c r="K76" s="6">
        <f t="shared" si="4"/>
        <v>1</v>
      </c>
      <c r="L76" s="6">
        <f t="shared" si="5"/>
        <v>0</v>
      </c>
    </row>
    <row r="77" spans="1:12">
      <c r="A77" s="6" t="s">
        <v>185</v>
      </c>
      <c r="B77" s="6">
        <v>1</v>
      </c>
      <c r="C77" s="46">
        <v>2</v>
      </c>
      <c r="D77" s="6">
        <f>COUNTIF('2013-DECEMBER-26'!$A$2:'2013-DECEMBER-26'!$A$38,A77)</f>
        <v>0</v>
      </c>
      <c r="E77" s="6">
        <f>COUNTIF('2013-DECEMBER-27'!$A$2:'2013-DECEMBER-27'!$A$38,A77)</f>
        <v>0</v>
      </c>
      <c r="F77" s="6">
        <f>COUNTIF('2013-DECEMBER-28'!$A$2:'2013-DECEMBER-28'!$A$38,A77)</f>
        <v>0</v>
      </c>
      <c r="G77" s="6">
        <f>COUNTIF('2013-DECEMBER-29'!$A$2:'2013-DECEMBER-29'!$A$38,A77)</f>
        <v>1</v>
      </c>
      <c r="H77" s="6">
        <f>COUNTIF('2013-DECEMBER-30'!$A$2:'2013-DECEMBER-30'!$A$38,A77)</f>
        <v>0</v>
      </c>
      <c r="I77" s="6">
        <f>COUNTIF('2013-DECEMBER-31'!$A$2:'2013-DECEMBER-31'!$A$38,A77)</f>
        <v>0</v>
      </c>
      <c r="J77" s="6"/>
      <c r="K77" s="6">
        <f t="shared" si="4"/>
        <v>1</v>
      </c>
      <c r="L77" s="6">
        <f t="shared" si="5"/>
        <v>0</v>
      </c>
    </row>
    <row r="78" spans="1:12">
      <c r="A78" s="6" t="s">
        <v>186</v>
      </c>
      <c r="B78" s="6">
        <v>1</v>
      </c>
      <c r="C78" s="6">
        <v>3</v>
      </c>
      <c r="D78" s="6" t="s">
        <v>337</v>
      </c>
      <c r="E78" s="6">
        <f>COUNTIF('2013-DECEMBER-27'!$A$2:'2013-DECEMBER-27'!$A$38,A78)</f>
        <v>1</v>
      </c>
      <c r="F78" s="6" t="s">
        <v>337</v>
      </c>
      <c r="G78" s="6">
        <f>COUNTIF('2013-DECEMBER-29'!$A$2:'2013-DECEMBER-29'!$A$38,A78)</f>
        <v>0</v>
      </c>
      <c r="H78" s="6" t="s">
        <v>337</v>
      </c>
      <c r="I78" s="6">
        <f>COUNTIF('2013-DECEMBER-31'!$A$2:'2013-DECEMBER-31'!$A$38,A78)</f>
        <v>0</v>
      </c>
      <c r="J78" s="6"/>
      <c r="K78" s="6">
        <f t="shared" si="4"/>
        <v>1</v>
      </c>
      <c r="L78" s="6">
        <f t="shared" si="5"/>
        <v>0</v>
      </c>
    </row>
    <row r="79" spans="1:12">
      <c r="A79" s="6" t="s">
        <v>211</v>
      </c>
      <c r="B79" s="6">
        <v>1</v>
      </c>
      <c r="C79" s="6">
        <v>2</v>
      </c>
      <c r="D79" s="6" t="s">
        <v>337</v>
      </c>
      <c r="E79" s="6" t="s">
        <v>337</v>
      </c>
      <c r="F79" s="6" t="s">
        <v>337</v>
      </c>
      <c r="G79" s="6">
        <f>COUNTIF('2013-DECEMBER-29'!$A$2:'2013-DECEMBER-29'!$A$38,A79)</f>
        <v>0</v>
      </c>
      <c r="H79" s="6">
        <f>COUNTIF('2013-DECEMBER-30'!$A$2:'2013-DECEMBER-30'!$A$38,A79)</f>
        <v>1</v>
      </c>
      <c r="I79" s="6">
        <f>COUNTIF('2013-DECEMBER-31'!$A$2:'2013-DECEMBER-31'!$A$38,A79)</f>
        <v>0</v>
      </c>
      <c r="J79" s="6"/>
      <c r="K79" s="6">
        <f t="shared" si="4"/>
        <v>1</v>
      </c>
      <c r="L79" s="6">
        <f t="shared" si="5"/>
        <v>0</v>
      </c>
    </row>
    <row r="80" spans="1:12">
      <c r="A80" s="6" t="s">
        <v>212</v>
      </c>
      <c r="B80" s="6">
        <v>1</v>
      </c>
      <c r="C80" s="6">
        <v>3</v>
      </c>
      <c r="D80" s="6" t="s">
        <v>337</v>
      </c>
      <c r="E80" s="6">
        <f>COUNTIF('2013-DECEMBER-27'!$A$2:'2013-DECEMBER-27'!$A$38,A80)</f>
        <v>0</v>
      </c>
      <c r="F80" s="6">
        <f>COUNTIF('2013-DECEMBER-28'!$A$2:'2013-DECEMBER-28'!$A$38,A80)</f>
        <v>0</v>
      </c>
      <c r="G80" s="6" t="s">
        <v>337</v>
      </c>
      <c r="H80" s="6">
        <f>COUNTIF('2013-DECEMBER-30'!$A$2:'2013-DECEMBER-30'!$A$38,A80)</f>
        <v>1</v>
      </c>
      <c r="I80" s="6">
        <f>COUNTIF('2013-DECEMBER-31'!$A$2:'2013-DECEMBER-31'!$A$38,A80)</f>
        <v>0</v>
      </c>
      <c r="J80" s="6"/>
      <c r="K80" s="6">
        <f t="shared" si="4"/>
        <v>1</v>
      </c>
      <c r="L80" s="6">
        <f t="shared" si="5"/>
        <v>0</v>
      </c>
    </row>
    <row r="81" spans="1:12">
      <c r="A81" s="6" t="s">
        <v>216</v>
      </c>
      <c r="B81" s="6">
        <v>1</v>
      </c>
      <c r="C81" s="6">
        <v>4</v>
      </c>
      <c r="D81" s="6">
        <f>COUNTIF('2013-DECEMBER-26'!$A$2:'2013-DECEMBER-26'!$A$38,A81)</f>
        <v>0</v>
      </c>
      <c r="E81" s="6">
        <f>COUNTIF('2013-DECEMBER-27'!$A$2:'2013-DECEMBER-27'!$A$38,A81)</f>
        <v>0</v>
      </c>
      <c r="F81" s="6">
        <f>COUNTIF('2013-DECEMBER-28'!$A$2:'2013-DECEMBER-28'!$A$38,A81)</f>
        <v>0</v>
      </c>
      <c r="G81" s="6">
        <f>COUNTIF('2013-DECEMBER-29'!$A$2:'2013-DECEMBER-29'!$A$38,A81)</f>
        <v>0</v>
      </c>
      <c r="H81" s="6">
        <f>COUNTIF('2013-DECEMBER-30'!$A$2:'2013-DECEMBER-30'!$A$38,A81)</f>
        <v>1</v>
      </c>
      <c r="I81" s="6">
        <f>COUNTIF('2013-DECEMBER-31'!$A$2:'2013-DECEMBER-31'!$A$38,A81)</f>
        <v>0</v>
      </c>
      <c r="J81" s="6"/>
      <c r="K81" s="6">
        <f t="shared" si="4"/>
        <v>1</v>
      </c>
      <c r="L81" s="6">
        <f t="shared" si="5"/>
        <v>0</v>
      </c>
    </row>
    <row r="82" spans="1:12">
      <c r="A82" s="6" t="s">
        <v>256</v>
      </c>
      <c r="B82" s="6">
        <v>1</v>
      </c>
      <c r="C82" s="6">
        <v>3</v>
      </c>
      <c r="D82" s="6">
        <f>COUNTIF('2013-DECEMBER-26'!$A$2:'2013-DECEMBER-26'!$A$38,A82)</f>
        <v>0</v>
      </c>
      <c r="E82" s="6">
        <f>COUNTIF('2013-DECEMBER-27'!$A$2:'2013-DECEMBER-27'!$A$38,A82)</f>
        <v>0</v>
      </c>
      <c r="F82" s="6" t="s">
        <v>337</v>
      </c>
      <c r="G82" s="6">
        <f>COUNTIF('2013-DECEMBER-29'!$A$2:'2013-DECEMBER-29'!$A$38,A82)</f>
        <v>0</v>
      </c>
      <c r="H82" s="6">
        <f>COUNTIF('2013-DECEMBER-30'!$A$2:'2013-DECEMBER-30'!$A$38,A82)</f>
        <v>0</v>
      </c>
      <c r="I82" s="6">
        <f>COUNTIF('2013-DECEMBER-31'!$A$2:'2013-DECEMBER-31'!$A$38,A82)</f>
        <v>0</v>
      </c>
      <c r="J82" s="6"/>
      <c r="K82" s="6">
        <f t="shared" si="4"/>
        <v>0</v>
      </c>
      <c r="L82" s="6">
        <f t="shared" si="5"/>
        <v>-1</v>
      </c>
    </row>
    <row r="83" spans="1:12">
      <c r="A83" s="6" t="s">
        <v>221</v>
      </c>
      <c r="B83" s="6">
        <v>1</v>
      </c>
      <c r="C83" s="6">
        <v>4</v>
      </c>
      <c r="D83" s="6" t="s">
        <v>336</v>
      </c>
      <c r="E83" s="6" t="s">
        <v>336</v>
      </c>
      <c r="F83" s="6" t="s">
        <v>336</v>
      </c>
      <c r="G83" s="6">
        <f>COUNTIF('2013-DECEMBER-29'!$A$2:'2013-DECEMBER-29'!$A$38,A83)</f>
        <v>0</v>
      </c>
      <c r="H83" s="6">
        <f>COUNTIF('2013-DECEMBER-30'!$A$2:'2013-DECEMBER-30'!$A$38,A83)</f>
        <v>0</v>
      </c>
      <c r="I83" s="6">
        <f>COUNTIF('2013-DECEMBER-31'!$A$2:'2013-DECEMBER-31'!$A$38,A83)</f>
        <v>1</v>
      </c>
      <c r="J83" s="6"/>
      <c r="K83" s="6">
        <f t="shared" si="4"/>
        <v>1</v>
      </c>
      <c r="L83" s="6">
        <f t="shared" si="5"/>
        <v>0</v>
      </c>
    </row>
    <row r="84" spans="1:12">
      <c r="A84" s="6" t="s">
        <v>213</v>
      </c>
      <c r="B84" s="6">
        <v>1</v>
      </c>
      <c r="C84" s="6">
        <v>3</v>
      </c>
      <c r="D84" s="6">
        <f>COUNTIF('2013-DECEMBER-26'!$A$2:'2013-DECEMBER-26'!$A$38,A84)</f>
        <v>0</v>
      </c>
      <c r="E84" s="6">
        <f>COUNTIF('2013-DECEMBER-27'!$A$2:'2013-DECEMBER-27'!$A$38,A84)</f>
        <v>0</v>
      </c>
      <c r="F84" s="6">
        <f>COUNTIF('2013-DECEMBER-28'!$A$2:'2013-DECEMBER-28'!$A$38,A84)</f>
        <v>0</v>
      </c>
      <c r="G84" s="6">
        <f>COUNTIF('2013-DECEMBER-29'!$A$2:'2013-DECEMBER-29'!$A$38,A84)</f>
        <v>0</v>
      </c>
      <c r="H84" s="6">
        <f>COUNTIF('2013-DECEMBER-30'!$A$2:'2013-DECEMBER-30'!$A$38,A84)</f>
        <v>1</v>
      </c>
      <c r="I84" s="6">
        <f>COUNTIF('2013-DECEMBER-31'!$A$2:'2013-DECEMBER-31'!$A$38,A84)</f>
        <v>0</v>
      </c>
      <c r="J84" s="6"/>
      <c r="K84" s="6">
        <f t="shared" si="4"/>
        <v>1</v>
      </c>
      <c r="L84" s="6">
        <f t="shared" si="5"/>
        <v>0</v>
      </c>
    </row>
    <row r="85" spans="1:12">
      <c r="A85" s="6" t="s">
        <v>222</v>
      </c>
      <c r="B85" s="6">
        <v>2</v>
      </c>
      <c r="C85" s="6">
        <v>3</v>
      </c>
      <c r="D85" s="6">
        <f>COUNTIF('2013-DECEMBER-26'!$A$2:'2013-DECEMBER-26'!$A$38,A85)</f>
        <v>0</v>
      </c>
      <c r="E85" s="6">
        <f>COUNTIF('2013-DECEMBER-27'!$A$2:'2013-DECEMBER-27'!$A$38,A85)</f>
        <v>0</v>
      </c>
      <c r="F85" s="6">
        <f>COUNTIF('2013-DECEMBER-28'!$A$2:'2013-DECEMBER-28'!$A$38,A85)</f>
        <v>0</v>
      </c>
      <c r="G85" s="6">
        <f>COUNTIF('2013-DECEMBER-29'!$A$2:'2013-DECEMBER-29'!$A$38,A85)</f>
        <v>0</v>
      </c>
      <c r="H85" s="6">
        <f>COUNTIF('2013-DECEMBER-30'!$A$2:'2013-DECEMBER-30'!$A$38,A85)</f>
        <v>0</v>
      </c>
      <c r="I85" s="6">
        <f>COUNTIF('2013-DECEMBER-31'!$A$2:'2013-DECEMBER-31'!$A$38,A85)</f>
        <v>1</v>
      </c>
      <c r="J85" s="6"/>
      <c r="K85" s="6">
        <f t="shared" si="4"/>
        <v>1</v>
      </c>
      <c r="L85" s="6">
        <f t="shared" si="5"/>
        <v>-1</v>
      </c>
    </row>
    <row r="86" spans="1:12">
      <c r="A86" s="6"/>
      <c r="B86" s="6"/>
      <c r="C86" s="6"/>
      <c r="D86" s="6"/>
      <c r="E86" s="6"/>
      <c r="F86" s="6"/>
      <c r="G86" s="6"/>
      <c r="H86" s="6"/>
      <c r="I86" s="6"/>
      <c r="J86" s="6"/>
    </row>
    <row r="87" spans="1:12">
      <c r="A87" s="6"/>
      <c r="B87" s="6"/>
      <c r="C87" s="6"/>
      <c r="D87" s="6"/>
      <c r="E87" s="6"/>
      <c r="F87" s="6"/>
      <c r="G87" s="6"/>
      <c r="H87" s="6"/>
      <c r="I87" s="6"/>
      <c r="J87" s="6"/>
    </row>
    <row r="88" spans="1:12">
      <c r="A88" s="6"/>
      <c r="B88" s="6"/>
      <c r="C88" s="6"/>
      <c r="D88" s="6"/>
      <c r="E88" s="6"/>
      <c r="F88" s="6"/>
      <c r="G88" s="6"/>
      <c r="H88" s="6"/>
      <c r="I88" s="6"/>
      <c r="J88" s="6"/>
    </row>
    <row r="89" spans="1:12">
      <c r="A89" s="6"/>
      <c r="B89" s="6"/>
      <c r="C89" s="6"/>
      <c r="D89" s="6"/>
      <c r="E89" s="6"/>
      <c r="F89" s="6"/>
      <c r="G89" s="6"/>
      <c r="H89" s="6"/>
      <c r="I89" s="6"/>
      <c r="J89" s="6"/>
    </row>
    <row r="90" spans="1:12">
      <c r="A90" s="6"/>
      <c r="B90" s="6"/>
      <c r="C90" s="6"/>
      <c r="D90" s="6"/>
      <c r="E90" s="6"/>
      <c r="F90" s="6"/>
      <c r="G90" s="6"/>
      <c r="H90" s="6"/>
      <c r="I90" s="6"/>
      <c r="J90" s="6"/>
    </row>
    <row r="91" spans="1:12">
      <c r="A91" s="6"/>
      <c r="B91" s="6"/>
      <c r="C91" s="6"/>
      <c r="D91" s="6"/>
      <c r="E91" s="6"/>
      <c r="F91" s="6"/>
      <c r="G91" s="6"/>
      <c r="H91" s="6"/>
      <c r="I91" s="6"/>
      <c r="J91" s="6"/>
    </row>
    <row r="92" spans="1:12">
      <c r="A92" s="6"/>
      <c r="B92" s="6"/>
      <c r="C92" s="6"/>
      <c r="D92" s="6"/>
      <c r="E92" s="6"/>
      <c r="F92" s="6"/>
      <c r="G92" s="6"/>
      <c r="H92" s="6"/>
      <c r="I92" s="6"/>
      <c r="J92" s="6"/>
    </row>
    <row r="93" spans="1:12">
      <c r="A93" s="6"/>
      <c r="B93" s="6"/>
      <c r="C93" s="6"/>
      <c r="D93" s="6"/>
      <c r="E93" s="6"/>
      <c r="F93" s="6"/>
      <c r="G93" s="6"/>
      <c r="H93" s="6"/>
      <c r="I93" s="6"/>
      <c r="J93" s="6"/>
    </row>
    <row r="94" spans="1:12">
      <c r="A94" s="6"/>
      <c r="B94" s="6"/>
      <c r="C94" s="6"/>
      <c r="D94" s="6"/>
      <c r="E94" s="6"/>
      <c r="F94" s="6"/>
      <c r="G94" s="6"/>
      <c r="H94" s="6"/>
      <c r="I94" s="6"/>
      <c r="J94" s="6"/>
    </row>
    <row r="95" spans="1:12">
      <c r="A95" s="6"/>
      <c r="B95" s="6"/>
      <c r="C95" s="6"/>
      <c r="D95" s="6"/>
      <c r="E95" s="6"/>
      <c r="F95" s="6"/>
      <c r="G95" s="6"/>
      <c r="H95" s="6"/>
      <c r="I95" s="6"/>
      <c r="J95" s="6"/>
    </row>
    <row r="96" spans="1:12">
      <c r="A96" s="6"/>
      <c r="B96" s="6"/>
      <c r="C96" s="6"/>
      <c r="D96" s="6"/>
      <c r="E96" s="6"/>
      <c r="F96" s="6"/>
      <c r="G96" s="6"/>
      <c r="H96" s="6"/>
      <c r="I96" s="6"/>
      <c r="J96" s="6"/>
    </row>
    <row r="97" spans="1:10">
      <c r="A97" s="6"/>
      <c r="B97" s="6"/>
      <c r="C97" s="6"/>
      <c r="D97" s="6"/>
      <c r="E97" s="6"/>
      <c r="F97" s="6"/>
      <c r="G97" s="6"/>
      <c r="H97" s="6"/>
      <c r="I97" s="6"/>
      <c r="J97" s="6"/>
    </row>
    <row r="98" spans="1:10">
      <c r="A98" s="6"/>
      <c r="B98" s="6"/>
      <c r="C98" s="6"/>
      <c r="D98" s="6"/>
      <c r="E98" s="6"/>
      <c r="F98" s="6"/>
      <c r="G98" s="6"/>
      <c r="H98" s="6"/>
      <c r="I98" s="6"/>
      <c r="J98" s="6"/>
    </row>
    <row r="99" spans="1:10">
      <c r="A99" s="6"/>
      <c r="B99" s="6"/>
      <c r="C99" s="6"/>
      <c r="D99" s="6"/>
      <c r="E99" s="6"/>
      <c r="F99" s="6"/>
      <c r="G99" s="6"/>
      <c r="H99" s="6"/>
      <c r="I99" s="6"/>
      <c r="J99" s="6"/>
    </row>
    <row r="100" spans="1:10">
      <c r="A100" s="6"/>
      <c r="B100" s="6"/>
      <c r="C100" s="6"/>
      <c r="D100" s="6"/>
      <c r="E100" s="6"/>
      <c r="F100" s="6"/>
      <c r="G100" s="6"/>
      <c r="H100" s="6"/>
      <c r="I100" s="6"/>
      <c r="J100" s="6"/>
    </row>
    <row r="101" spans="1:10">
      <c r="A101" s="6"/>
      <c r="B101" s="6"/>
      <c r="C101" s="6"/>
      <c r="D101" s="6"/>
      <c r="E101" s="6"/>
      <c r="F101" s="6"/>
      <c r="G101" s="6"/>
      <c r="H101" s="6"/>
      <c r="I101" s="6"/>
      <c r="J101" s="6"/>
    </row>
    <row r="102" spans="1:10">
      <c r="A102" s="6"/>
      <c r="B102" s="6"/>
      <c r="C102" s="6"/>
      <c r="D102" s="6"/>
      <c r="E102" s="6"/>
      <c r="F102" s="6"/>
      <c r="G102" s="6"/>
      <c r="H102" s="6"/>
      <c r="I102" s="6"/>
      <c r="J102" s="6"/>
    </row>
    <row r="103" spans="1:10">
      <c r="A103" s="6"/>
      <c r="B103" s="6"/>
      <c r="C103" s="6"/>
      <c r="D103" s="6"/>
      <c r="E103" s="6"/>
      <c r="F103" s="6"/>
      <c r="G103" s="6"/>
      <c r="H103" s="6"/>
      <c r="I103" s="6"/>
      <c r="J103" s="6"/>
    </row>
    <row r="104" spans="1:10">
      <c r="A104" s="6"/>
      <c r="B104" s="6"/>
      <c r="C104" s="6"/>
      <c r="D104" s="6"/>
      <c r="E104" s="6"/>
      <c r="F104" s="6"/>
      <c r="G104" s="6"/>
      <c r="H104" s="6"/>
      <c r="I104" s="6"/>
      <c r="J104" s="6"/>
    </row>
    <row r="105" spans="1:10">
      <c r="A105" s="6"/>
      <c r="B105" s="6"/>
      <c r="C105" s="6"/>
      <c r="D105" s="6"/>
      <c r="E105" s="6"/>
      <c r="F105" s="6"/>
      <c r="G105" s="6"/>
      <c r="H105" s="6"/>
      <c r="I105" s="6"/>
      <c r="J105" s="6"/>
    </row>
    <row r="106" spans="1:10">
      <c r="A106" s="6"/>
      <c r="B106" s="6"/>
      <c r="C106" s="6"/>
      <c r="D106" s="6"/>
      <c r="E106" s="6"/>
      <c r="F106" s="6"/>
      <c r="G106" s="6"/>
      <c r="H106" s="6"/>
      <c r="I106" s="6"/>
      <c r="J106" s="6"/>
    </row>
    <row r="107" spans="1:10">
      <c r="A107" s="6"/>
      <c r="B107" s="6"/>
      <c r="C107" s="6"/>
      <c r="D107" s="6"/>
      <c r="E107" s="6"/>
      <c r="F107" s="6"/>
      <c r="G107" s="6"/>
      <c r="H107" s="6"/>
      <c r="I107" s="6"/>
      <c r="J107" s="6"/>
    </row>
    <row r="108" spans="1:10">
      <c r="A108" s="6"/>
      <c r="B108" s="6"/>
      <c r="C108" s="6"/>
      <c r="D108" s="6"/>
      <c r="E108" s="6"/>
      <c r="F108" s="6"/>
      <c r="G108" s="6"/>
      <c r="H108" s="6"/>
      <c r="I108" s="6"/>
      <c r="J108" s="6"/>
    </row>
    <row r="109" spans="1:10">
      <c r="A109" s="6"/>
      <c r="B109" s="6"/>
      <c r="C109" s="6"/>
      <c r="D109" s="6"/>
      <c r="E109" s="6"/>
      <c r="F109" s="6"/>
      <c r="G109" s="6"/>
      <c r="H109" s="6"/>
      <c r="I109" s="6"/>
      <c r="J109" s="6"/>
    </row>
    <row r="110" spans="1:10">
      <c r="A110" s="6"/>
      <c r="B110" s="6"/>
      <c r="C110" s="6"/>
      <c r="D110" s="6"/>
      <c r="E110" s="6"/>
      <c r="F110" s="6"/>
      <c r="G110" s="6"/>
      <c r="H110" s="6"/>
      <c r="I110" s="6"/>
      <c r="J110" s="6"/>
    </row>
    <row r="111" spans="1:10">
      <c r="A111" s="6"/>
      <c r="B111" s="6"/>
      <c r="C111" s="6"/>
      <c r="D111" s="6"/>
      <c r="E111" s="6"/>
      <c r="F111" s="6"/>
      <c r="G111" s="6"/>
      <c r="H111" s="6"/>
      <c r="I111" s="6"/>
      <c r="J111" s="6"/>
    </row>
    <row r="112" spans="1:10">
      <c r="A112" s="6"/>
      <c r="B112" s="6"/>
      <c r="C112" s="6"/>
      <c r="D112" s="6"/>
      <c r="E112" s="6"/>
      <c r="F112" s="6"/>
      <c r="G112" s="6"/>
      <c r="H112" s="6"/>
      <c r="I112" s="6"/>
      <c r="J112" s="6"/>
    </row>
    <row r="113" spans="1:10">
      <c r="A113" s="6"/>
      <c r="B113" s="6"/>
      <c r="C113" s="6"/>
      <c r="D113" s="6"/>
      <c r="E113" s="6"/>
      <c r="F113" s="6"/>
      <c r="G113" s="6"/>
      <c r="H113" s="6"/>
      <c r="I113" s="6"/>
      <c r="J113" s="6"/>
    </row>
    <row r="114" spans="1:10">
      <c r="A114" s="6"/>
      <c r="B114" s="6"/>
      <c r="C114" s="6"/>
      <c r="D114" s="6"/>
      <c r="E114" s="6"/>
      <c r="F114" s="6"/>
      <c r="G114" s="6"/>
      <c r="H114" s="6"/>
      <c r="I114" s="6"/>
      <c r="J114" s="6"/>
    </row>
    <row r="115" spans="1:10">
      <c r="A115" s="6"/>
      <c r="B115" s="6"/>
      <c r="C115" s="6"/>
      <c r="D115" s="6"/>
      <c r="E115" s="6"/>
      <c r="F115" s="6"/>
      <c r="G115" s="6"/>
      <c r="H115" s="6"/>
      <c r="I115" s="6"/>
      <c r="J115" s="6"/>
    </row>
    <row r="116" spans="1:10">
      <c r="A116" s="6"/>
      <c r="B116" s="6"/>
      <c r="C116" s="6"/>
      <c r="D116" s="6"/>
      <c r="E116" s="6"/>
      <c r="F116" s="6"/>
      <c r="G116" s="6"/>
      <c r="H116" s="6"/>
      <c r="I116" s="6"/>
      <c r="J116" s="6"/>
    </row>
    <row r="117" spans="1:10">
      <c r="A117" s="6"/>
      <c r="B117" s="6"/>
      <c r="C117" s="6"/>
      <c r="D117" s="6"/>
      <c r="E117" s="6"/>
      <c r="F117" s="6"/>
      <c r="G117" s="6"/>
      <c r="H117" s="6"/>
      <c r="I117" s="6"/>
      <c r="J117" s="6"/>
    </row>
    <row r="118" spans="1:10">
      <c r="A118" s="6"/>
      <c r="B118" s="6"/>
      <c r="C118" s="6"/>
      <c r="D118" s="6"/>
      <c r="E118" s="6"/>
      <c r="F118" s="6"/>
      <c r="G118" s="6"/>
      <c r="H118" s="6"/>
      <c r="I118" s="6"/>
      <c r="J118" s="6"/>
    </row>
    <row r="119" spans="1:10">
      <c r="A119" s="6"/>
      <c r="B119" s="6"/>
      <c r="C119" s="6"/>
      <c r="D119" s="6"/>
      <c r="E119" s="6"/>
      <c r="F119" s="6"/>
      <c r="G119" s="6"/>
      <c r="H119" s="6"/>
      <c r="I119" s="6"/>
      <c r="J119" s="6"/>
    </row>
    <row r="120" spans="1:10">
      <c r="A120" s="6"/>
      <c r="B120" s="6"/>
      <c r="C120" s="6"/>
      <c r="D120" s="6"/>
      <c r="E120" s="6"/>
      <c r="F120" s="6"/>
      <c r="G120" s="6"/>
      <c r="H120" s="6"/>
      <c r="I120" s="6"/>
      <c r="J120" s="6"/>
    </row>
    <row r="121" spans="1:10">
      <c r="A121" s="6"/>
      <c r="B121" s="6"/>
      <c r="C121" s="6"/>
      <c r="D121" s="6"/>
      <c r="E121" s="6"/>
      <c r="F121" s="6"/>
      <c r="G121" s="6"/>
      <c r="H121" s="6"/>
      <c r="I121" s="6"/>
      <c r="J121" s="6"/>
    </row>
    <row r="122" spans="1:10">
      <c r="A122" s="6"/>
      <c r="B122" s="6"/>
      <c r="C122" s="6"/>
      <c r="D122" s="6"/>
      <c r="E122" s="6"/>
      <c r="F122" s="6"/>
      <c r="G122" s="6"/>
      <c r="H122" s="6"/>
      <c r="I122" s="6"/>
      <c r="J122" s="6"/>
    </row>
    <row r="123" spans="1:10">
      <c r="A123" s="6"/>
      <c r="B123" s="6"/>
      <c r="C123" s="6"/>
      <c r="D123" s="6"/>
      <c r="E123" s="6"/>
      <c r="F123" s="6"/>
      <c r="G123" s="6"/>
      <c r="H123" s="6"/>
      <c r="I123" s="6"/>
      <c r="J123" s="6"/>
    </row>
    <row r="124" spans="1:10">
      <c r="A124" s="6"/>
      <c r="B124" s="6"/>
      <c r="C124" s="6"/>
      <c r="D124" s="6"/>
      <c r="E124" s="6"/>
      <c r="F124" s="6"/>
      <c r="G124" s="6"/>
      <c r="H124" s="6"/>
      <c r="I124" s="6"/>
      <c r="J124" s="6"/>
    </row>
    <row r="125" spans="1:10">
      <c r="A125" s="6"/>
      <c r="B125" s="6"/>
      <c r="C125" s="6"/>
      <c r="D125" s="6"/>
      <c r="E125" s="6"/>
      <c r="F125" s="6"/>
      <c r="G125" s="6"/>
      <c r="H125" s="6"/>
      <c r="I125" s="6"/>
      <c r="J125" s="6"/>
    </row>
    <row r="126" spans="1:10">
      <c r="A126" s="6"/>
      <c r="B126" s="6"/>
      <c r="C126" s="6"/>
      <c r="D126" s="6"/>
      <c r="E126" s="6"/>
      <c r="F126" s="6"/>
      <c r="G126" s="6"/>
      <c r="H126" s="6"/>
      <c r="I126" s="6"/>
      <c r="J126" s="6"/>
    </row>
    <row r="127" spans="1:10">
      <c r="A127" s="6"/>
      <c r="B127" s="6"/>
      <c r="C127" s="6"/>
      <c r="D127" s="6"/>
      <c r="E127" s="6"/>
      <c r="F127" s="6"/>
      <c r="G127" s="6"/>
      <c r="H127" s="6"/>
      <c r="I127" s="6"/>
      <c r="J127" s="6"/>
    </row>
    <row r="128" spans="1:10">
      <c r="A128" s="6"/>
      <c r="B128" s="6"/>
      <c r="C128" s="6"/>
      <c r="D128" s="6"/>
      <c r="E128" s="6"/>
      <c r="F128" s="6"/>
      <c r="G128" s="6"/>
      <c r="H128" s="6"/>
      <c r="I128" s="6"/>
      <c r="J128" s="6"/>
    </row>
    <row r="129" spans="1:10">
      <c r="A129" s="6"/>
      <c r="B129" s="6"/>
      <c r="C129" s="6"/>
      <c r="D129" s="6"/>
      <c r="E129" s="6"/>
      <c r="F129" s="6"/>
      <c r="G129" s="6"/>
      <c r="H129" s="6"/>
      <c r="I129" s="6"/>
      <c r="J129" s="6"/>
    </row>
    <row r="130" spans="1:10">
      <c r="A130" s="6"/>
      <c r="B130" s="6"/>
      <c r="C130" s="6"/>
      <c r="D130" s="6"/>
      <c r="E130" s="6"/>
      <c r="F130" s="6"/>
      <c r="G130" s="6"/>
      <c r="H130" s="6"/>
      <c r="I130" s="6"/>
      <c r="J130" s="6"/>
    </row>
    <row r="131" spans="1:10">
      <c r="A131" s="6"/>
      <c r="B131" s="6"/>
      <c r="C131" s="6"/>
      <c r="D131" s="6"/>
      <c r="E131" s="6"/>
      <c r="F131" s="6"/>
      <c r="G131" s="6"/>
      <c r="H131" s="6"/>
      <c r="I131" s="6"/>
      <c r="J131" s="6"/>
    </row>
    <row r="132" spans="1:10">
      <c r="A132" s="6"/>
      <c r="B132" s="6"/>
      <c r="C132" s="6"/>
      <c r="D132" s="6"/>
      <c r="E132" s="6"/>
      <c r="F132" s="6"/>
      <c r="G132" s="6"/>
      <c r="H132" s="6"/>
      <c r="I132" s="6"/>
      <c r="J132" s="6"/>
    </row>
    <row r="133" spans="1:10">
      <c r="A133" s="6"/>
      <c r="B133" s="6"/>
      <c r="C133" s="6"/>
      <c r="D133" s="6"/>
      <c r="E133" s="6"/>
      <c r="F133" s="6"/>
      <c r="G133" s="6"/>
      <c r="H133" s="6"/>
      <c r="I133" s="6"/>
      <c r="J133" s="6"/>
    </row>
    <row r="134" spans="1:10">
      <c r="A134" s="6"/>
      <c r="B134" s="6"/>
      <c r="C134" s="6"/>
      <c r="D134" s="6"/>
      <c r="E134" s="6"/>
      <c r="F134" s="6"/>
      <c r="G134" s="6"/>
      <c r="H134" s="6"/>
      <c r="I134" s="6"/>
      <c r="J134" s="6"/>
    </row>
    <row r="135" spans="1:10">
      <c r="A135" s="6"/>
      <c r="B135" s="6"/>
      <c r="C135" s="6"/>
      <c r="D135" s="6"/>
      <c r="E135" s="6"/>
      <c r="F135" s="6"/>
      <c r="G135" s="6"/>
      <c r="H135" s="6"/>
      <c r="I135" s="6"/>
      <c r="J135" s="6"/>
    </row>
    <row r="136" spans="1:10">
      <c r="A136" s="6"/>
      <c r="B136" s="6"/>
      <c r="C136" s="6"/>
      <c r="D136" s="6"/>
      <c r="E136" s="6"/>
      <c r="F136" s="6"/>
      <c r="G136" s="6"/>
      <c r="H136" s="6"/>
      <c r="I136" s="6"/>
      <c r="J136" s="6"/>
    </row>
    <row r="137" spans="1:10">
      <c r="A137" s="6"/>
      <c r="B137" s="6"/>
      <c r="C137" s="6"/>
      <c r="D137" s="6"/>
      <c r="E137" s="6"/>
      <c r="F137" s="6"/>
      <c r="G137" s="6"/>
      <c r="H137" s="6"/>
      <c r="I137" s="6"/>
      <c r="J137" s="6"/>
    </row>
    <row r="138" spans="1:10">
      <c r="A138" s="6"/>
      <c r="B138" s="6"/>
      <c r="C138" s="6"/>
      <c r="D138" s="6"/>
      <c r="E138" s="6"/>
      <c r="F138" s="6"/>
      <c r="G138" s="6"/>
      <c r="H138" s="6"/>
      <c r="I138" s="6"/>
      <c r="J138" s="6"/>
    </row>
    <row r="139" spans="1:10">
      <c r="A139" s="6"/>
      <c r="B139" s="6"/>
      <c r="C139" s="6"/>
      <c r="D139" s="6"/>
      <c r="E139" s="6"/>
      <c r="F139" s="6"/>
      <c r="G139" s="6"/>
      <c r="H139" s="6"/>
      <c r="I139" s="6"/>
      <c r="J139" s="6"/>
    </row>
    <row r="140" spans="1:10">
      <c r="A140" s="6"/>
      <c r="B140" s="6"/>
      <c r="C140" s="6"/>
      <c r="D140" s="6"/>
      <c r="E140" s="6"/>
      <c r="F140" s="6"/>
      <c r="G140" s="6"/>
      <c r="H140" s="6"/>
      <c r="I140" s="6"/>
      <c r="J140" s="6"/>
    </row>
    <row r="141" spans="1:10">
      <c r="A141" s="6"/>
      <c r="B141" s="6"/>
      <c r="C141" s="6"/>
      <c r="D141" s="6"/>
      <c r="E141" s="6"/>
      <c r="F141" s="6"/>
      <c r="G141" s="6"/>
      <c r="H141" s="6"/>
      <c r="I141" s="6"/>
      <c r="J141" s="6"/>
    </row>
    <row r="142" spans="1:10">
      <c r="A142" s="6"/>
      <c r="B142" s="6"/>
      <c r="C142" s="6"/>
      <c r="D142" s="6"/>
      <c r="E142" s="6"/>
      <c r="F142" s="6"/>
      <c r="G142" s="6"/>
      <c r="H142" s="6"/>
      <c r="I142" s="6"/>
      <c r="J142" s="6"/>
    </row>
    <row r="143" spans="1:10">
      <c r="A143" s="6"/>
      <c r="B143" s="6"/>
      <c r="C143" s="6"/>
      <c r="D143" s="6"/>
      <c r="E143" s="6"/>
      <c r="F143" s="6"/>
      <c r="G143" s="6"/>
      <c r="H143" s="6"/>
      <c r="I143" s="6"/>
      <c r="J143" s="6"/>
    </row>
    <row r="144" spans="1:10">
      <c r="A144" s="6"/>
      <c r="B144" s="6"/>
      <c r="C144" s="6"/>
      <c r="D144" s="6"/>
      <c r="E144" s="6"/>
      <c r="F144" s="6"/>
      <c r="G144" s="6"/>
      <c r="H144" s="6"/>
      <c r="I144" s="6"/>
      <c r="J144" s="6"/>
    </row>
    <row r="145" spans="1:10">
      <c r="A145" s="6"/>
      <c r="B145" s="6"/>
      <c r="C145" s="6"/>
      <c r="D145" s="6"/>
      <c r="E145" s="6"/>
      <c r="F145" s="6"/>
      <c r="G145" s="6"/>
      <c r="H145" s="6"/>
      <c r="I145" s="6"/>
      <c r="J145" s="6"/>
    </row>
    <row r="146" spans="1:10">
      <c r="A146" s="6"/>
      <c r="B146" s="6"/>
      <c r="C146" s="6"/>
      <c r="D146" s="6"/>
      <c r="E146" s="6"/>
      <c r="F146" s="6"/>
      <c r="G146" s="6"/>
      <c r="H146" s="6"/>
      <c r="I146" s="6"/>
      <c r="J146" s="6"/>
    </row>
    <row r="147" spans="1:10">
      <c r="A147" s="6"/>
      <c r="B147" s="6"/>
      <c r="C147" s="6"/>
      <c r="D147" s="6"/>
      <c r="E147" s="6"/>
      <c r="F147" s="6"/>
      <c r="G147" s="6"/>
      <c r="H147" s="6"/>
      <c r="I147" s="6"/>
      <c r="J147" s="6"/>
    </row>
    <row r="148" spans="1:10">
      <c r="A148" s="6"/>
      <c r="B148" s="6"/>
      <c r="C148" s="6"/>
      <c r="D148" s="6"/>
      <c r="E148" s="6"/>
      <c r="F148" s="6"/>
      <c r="G148" s="6"/>
      <c r="H148" s="6"/>
      <c r="I148" s="6"/>
      <c r="J148" s="6"/>
    </row>
    <row r="149" spans="1:10">
      <c r="A149" s="6"/>
      <c r="B149" s="6"/>
      <c r="C149" s="6"/>
      <c r="D149" s="6"/>
      <c r="E149" s="6"/>
      <c r="F149" s="6"/>
      <c r="G149" s="6"/>
      <c r="H149" s="6"/>
      <c r="I149" s="6"/>
      <c r="J149" s="6"/>
    </row>
    <row r="150" spans="1:10">
      <c r="A150" s="6"/>
      <c r="B150" s="6"/>
      <c r="C150" s="6"/>
      <c r="D150" s="6"/>
      <c r="E150" s="6"/>
      <c r="F150" s="6"/>
      <c r="G150" s="6"/>
      <c r="H150" s="6"/>
      <c r="I150" s="6"/>
      <c r="J150" s="6"/>
    </row>
    <row r="151" spans="1:10">
      <c r="A151" s="6"/>
      <c r="B151" s="6"/>
      <c r="C151" s="6"/>
      <c r="D151" s="6"/>
      <c r="E151" s="6"/>
      <c r="F151" s="6"/>
      <c r="G151" s="6"/>
      <c r="H151" s="6"/>
      <c r="I151" s="6"/>
      <c r="J151" s="6"/>
    </row>
    <row r="152" spans="1:10">
      <c r="A152" s="6"/>
      <c r="B152" s="6"/>
      <c r="C152" s="6"/>
      <c r="D152" s="6"/>
      <c r="E152" s="6"/>
      <c r="F152" s="6"/>
      <c r="G152" s="6"/>
      <c r="H152" s="6"/>
      <c r="I152" s="6"/>
      <c r="J152" s="6"/>
    </row>
    <row r="153" spans="1:10">
      <c r="A153" s="6"/>
      <c r="B153" s="6"/>
      <c r="C153" s="6"/>
      <c r="D153" s="6"/>
      <c r="E153" s="6"/>
      <c r="F153" s="6"/>
      <c r="G153" s="6"/>
      <c r="H153" s="6"/>
      <c r="I153" s="6"/>
      <c r="J153" s="6"/>
    </row>
    <row r="154" spans="1:10">
      <c r="A154" s="6"/>
      <c r="B154" s="6"/>
      <c r="C154" s="6"/>
      <c r="D154" s="6"/>
      <c r="E154" s="6"/>
      <c r="F154" s="6"/>
      <c r="G154" s="6"/>
      <c r="H154" s="6"/>
      <c r="I154" s="6"/>
      <c r="J154" s="6"/>
    </row>
    <row r="155" spans="1:10">
      <c r="A155" s="6"/>
      <c r="B155" s="6"/>
      <c r="C155" s="6"/>
      <c r="D155" s="6"/>
      <c r="E155" s="6"/>
      <c r="F155" s="6"/>
      <c r="G155" s="6"/>
      <c r="H155" s="6"/>
      <c r="I155" s="6"/>
      <c r="J155" s="6"/>
    </row>
    <row r="156" spans="1:10">
      <c r="A156" s="6"/>
      <c r="B156" s="6"/>
      <c r="C156" s="6"/>
      <c r="D156" s="6"/>
      <c r="E156" s="6"/>
      <c r="F156" s="6"/>
      <c r="G156" s="6"/>
      <c r="H156" s="6"/>
      <c r="I156" s="6"/>
      <c r="J156" s="6"/>
    </row>
    <row r="157" spans="1:10">
      <c r="A157" s="6"/>
      <c r="B157" s="6"/>
      <c r="C157" s="6"/>
      <c r="D157" s="6"/>
      <c r="E157" s="6"/>
      <c r="F157" s="6"/>
      <c r="G157" s="6"/>
      <c r="H157" s="6"/>
      <c r="I157" s="6"/>
      <c r="J157" s="6"/>
    </row>
    <row r="158" spans="1:10">
      <c r="A158" s="6"/>
      <c r="B158" s="6"/>
      <c r="C158" s="6"/>
      <c r="D158" s="6"/>
      <c r="E158" s="6"/>
      <c r="F158" s="6"/>
      <c r="G158" s="6"/>
      <c r="H158" s="6"/>
      <c r="I158" s="6"/>
      <c r="J158" s="6"/>
    </row>
    <row r="159" spans="1:10">
      <c r="A159" s="6"/>
      <c r="B159" s="6"/>
      <c r="C159" s="6"/>
      <c r="D159" s="6"/>
      <c r="E159" s="6"/>
      <c r="F159" s="6"/>
      <c r="G159" s="6"/>
      <c r="H159" s="6"/>
      <c r="I159" s="6"/>
      <c r="J159" s="6"/>
    </row>
    <row r="160" spans="1:10">
      <c r="A160" s="6"/>
      <c r="B160" s="6"/>
      <c r="C160" s="6"/>
      <c r="D160" s="6"/>
      <c r="E160" s="6"/>
      <c r="F160" s="6"/>
      <c r="G160" s="6"/>
      <c r="H160" s="6"/>
      <c r="I160" s="6"/>
      <c r="J160" s="6"/>
    </row>
    <row r="161" spans="1:10">
      <c r="A161" s="6"/>
      <c r="B161" s="6"/>
      <c r="C161" s="6"/>
      <c r="D161" s="6"/>
      <c r="E161" s="6"/>
      <c r="F161" s="6"/>
      <c r="G161" s="6"/>
      <c r="H161" s="6"/>
      <c r="I161" s="6"/>
      <c r="J161" s="6"/>
    </row>
    <row r="162" spans="1:10">
      <c r="A162" s="6"/>
      <c r="B162" s="6"/>
      <c r="C162" s="6"/>
      <c r="D162" s="6"/>
      <c r="E162" s="6"/>
      <c r="F162" s="6"/>
      <c r="G162" s="6"/>
      <c r="H162" s="6"/>
      <c r="I162" s="6"/>
      <c r="J162" s="6"/>
    </row>
    <row r="163" spans="1:10">
      <c r="A163" s="6"/>
      <c r="B163" s="6"/>
      <c r="C163" s="6"/>
      <c r="D163" s="6"/>
      <c r="E163" s="6"/>
      <c r="F163" s="6"/>
      <c r="G163" s="6"/>
      <c r="H163" s="6"/>
      <c r="I163" s="6"/>
      <c r="J163" s="6"/>
    </row>
    <row r="164" spans="1:10">
      <c r="A164" s="6"/>
      <c r="B164" s="6"/>
      <c r="C164" s="6"/>
      <c r="D164" s="6"/>
      <c r="E164" s="6"/>
      <c r="F164" s="6"/>
      <c r="G164" s="6"/>
      <c r="H164" s="6"/>
      <c r="I164" s="6"/>
      <c r="J164" s="6"/>
    </row>
    <row r="165" spans="1:10">
      <c r="A165" s="6"/>
      <c r="B165" s="6"/>
      <c r="C165" s="6"/>
      <c r="D165" s="6"/>
      <c r="E165" s="6"/>
      <c r="F165" s="6"/>
      <c r="G165" s="6"/>
      <c r="H165" s="6"/>
      <c r="I165" s="6"/>
      <c r="J165" s="6"/>
    </row>
    <row r="166" spans="1:10">
      <c r="A166" s="6"/>
      <c r="B166" s="6"/>
      <c r="C166" s="6"/>
      <c r="D166" s="6"/>
      <c r="E166" s="6"/>
      <c r="F166" s="6"/>
      <c r="G166" s="6"/>
      <c r="H166" s="6"/>
      <c r="I166" s="6"/>
      <c r="J166" s="6"/>
    </row>
    <row r="167" spans="1:10">
      <c r="A167" s="6"/>
      <c r="B167" s="6"/>
      <c r="C167" s="6"/>
      <c r="D167" s="6"/>
      <c r="E167" s="6"/>
      <c r="F167" s="6"/>
      <c r="G167" s="6"/>
      <c r="H167" s="6"/>
      <c r="I167" s="6"/>
      <c r="J167" s="6"/>
    </row>
    <row r="168" spans="1:10">
      <c r="A168" s="6"/>
      <c r="B168" s="6"/>
      <c r="C168" s="6"/>
      <c r="D168" s="6"/>
      <c r="E168" s="6"/>
      <c r="F168" s="6"/>
      <c r="G168" s="6"/>
      <c r="H168" s="6"/>
      <c r="I168" s="6"/>
      <c r="J168" s="6"/>
    </row>
    <row r="169" spans="1:10">
      <c r="A169" s="6"/>
      <c r="B169" s="6"/>
      <c r="C169" s="6"/>
      <c r="D169" s="6"/>
      <c r="E169" s="6"/>
      <c r="F169" s="6"/>
      <c r="G169" s="6"/>
      <c r="H169" s="6"/>
      <c r="I169" s="6"/>
      <c r="J169" s="6"/>
    </row>
    <row r="170" spans="1:10">
      <c r="A170" s="6"/>
      <c r="B170" s="6"/>
      <c r="C170" s="6"/>
      <c r="D170" s="6"/>
      <c r="E170" s="6"/>
      <c r="F170" s="6"/>
      <c r="G170" s="6"/>
      <c r="H170" s="6"/>
      <c r="I170" s="6"/>
      <c r="J170" s="6"/>
    </row>
    <row r="171" spans="1:10">
      <c r="A171" s="6"/>
      <c r="B171" s="6"/>
      <c r="C171" s="6"/>
      <c r="D171" s="6"/>
      <c r="E171" s="6"/>
      <c r="F171" s="6"/>
      <c r="G171" s="6"/>
      <c r="H171" s="6"/>
      <c r="I171" s="6"/>
      <c r="J171" s="6"/>
    </row>
    <row r="172" spans="1:10">
      <c r="A172" s="6"/>
      <c r="B172" s="6"/>
      <c r="C172" s="6"/>
      <c r="D172" s="6"/>
      <c r="E172" s="6"/>
      <c r="F172" s="6"/>
      <c r="G172" s="6"/>
      <c r="H172" s="6"/>
      <c r="I172" s="6"/>
      <c r="J172" s="6"/>
    </row>
    <row r="173" spans="1:10">
      <c r="A173" s="6"/>
      <c r="B173" s="6"/>
      <c r="C173" s="6"/>
      <c r="D173" s="6"/>
      <c r="E173" s="6"/>
      <c r="F173" s="6"/>
      <c r="G173" s="6"/>
      <c r="H173" s="6"/>
      <c r="I173" s="6"/>
      <c r="J173" s="6"/>
    </row>
    <row r="174" spans="1:10">
      <c r="A174" s="6"/>
      <c r="B174" s="6"/>
      <c r="C174" s="6"/>
      <c r="D174" s="6"/>
      <c r="E174" s="6"/>
      <c r="F174" s="6"/>
      <c r="G174" s="6"/>
      <c r="H174" s="6"/>
      <c r="I174" s="6"/>
      <c r="J174" s="6"/>
    </row>
    <row r="175" spans="1:10">
      <c r="A175" s="6"/>
      <c r="B175" s="6"/>
      <c r="C175" s="6"/>
      <c r="D175" s="6"/>
      <c r="E175" s="6"/>
      <c r="F175" s="6"/>
      <c r="G175" s="6"/>
      <c r="H175" s="6"/>
      <c r="I175" s="6"/>
      <c r="J175" s="6"/>
    </row>
    <row r="176" spans="1:10">
      <c r="A176" s="6"/>
      <c r="B176" s="6"/>
      <c r="C176" s="6"/>
      <c r="D176" s="6"/>
      <c r="E176" s="6"/>
      <c r="F176" s="6"/>
      <c r="G176" s="6"/>
      <c r="H176" s="6"/>
      <c r="I176" s="6"/>
      <c r="J176" s="6"/>
    </row>
    <row r="177" spans="1:10">
      <c r="A177" s="6"/>
      <c r="B177" s="6"/>
      <c r="C177" s="6"/>
      <c r="D177" s="6"/>
      <c r="E177" s="6"/>
      <c r="F177" s="6"/>
      <c r="G177" s="6"/>
      <c r="H177" s="6"/>
      <c r="I177" s="6"/>
      <c r="J177" s="6"/>
    </row>
    <row r="178" spans="1:10">
      <c r="A178" s="6"/>
      <c r="B178" s="6"/>
      <c r="C178" s="6"/>
      <c r="D178" s="6"/>
      <c r="E178" s="6"/>
      <c r="F178" s="6"/>
      <c r="G178" s="6"/>
      <c r="H178" s="6"/>
      <c r="I178" s="6"/>
      <c r="J178" s="6"/>
    </row>
    <row r="179" spans="1:10">
      <c r="A179" s="6"/>
      <c r="B179" s="6"/>
      <c r="C179" s="6"/>
      <c r="D179" s="6"/>
      <c r="E179" s="6"/>
      <c r="F179" s="6"/>
      <c r="G179" s="6"/>
      <c r="H179" s="6"/>
      <c r="I179" s="6"/>
      <c r="J179" s="6"/>
    </row>
    <row r="180" spans="1:10">
      <c r="A180" s="6"/>
      <c r="B180" s="6"/>
      <c r="C180" s="6"/>
      <c r="D180" s="6"/>
      <c r="E180" s="6"/>
      <c r="F180" s="6"/>
      <c r="G180" s="6"/>
      <c r="H180" s="6"/>
      <c r="I180" s="6"/>
      <c r="J180" s="6"/>
    </row>
    <row r="181" spans="1:10">
      <c r="A181" s="6"/>
      <c r="B181" s="6"/>
      <c r="C181" s="6"/>
      <c r="D181" s="6"/>
      <c r="E181" s="6"/>
      <c r="F181" s="6"/>
      <c r="G181" s="6"/>
      <c r="H181" s="6"/>
      <c r="I181" s="6"/>
      <c r="J181" s="6"/>
    </row>
    <row r="182" spans="1:10">
      <c r="A182" s="6"/>
      <c r="B182" s="6"/>
      <c r="C182" s="6"/>
      <c r="D182" s="6"/>
      <c r="E182" s="6"/>
      <c r="F182" s="6"/>
      <c r="G182" s="6"/>
      <c r="H182" s="6"/>
      <c r="I182" s="6"/>
      <c r="J182" s="6"/>
    </row>
    <row r="183" spans="1:10">
      <c r="A183" s="6"/>
      <c r="B183" s="6"/>
      <c r="C183" s="6"/>
      <c r="D183" s="6"/>
      <c r="E183" s="6"/>
      <c r="F183" s="6"/>
      <c r="G183" s="6"/>
      <c r="H183" s="6"/>
      <c r="I183" s="6"/>
      <c r="J183" s="6"/>
    </row>
    <row r="184" spans="1:10">
      <c r="A184" s="6"/>
      <c r="B184" s="6"/>
      <c r="C184" s="6"/>
      <c r="D184" s="6"/>
      <c r="E184" s="6"/>
      <c r="F184" s="6"/>
      <c r="G184" s="6"/>
      <c r="H184" s="6"/>
      <c r="I184" s="6"/>
      <c r="J184" s="6"/>
    </row>
    <row r="185" spans="1:10">
      <c r="A185" s="6"/>
      <c r="B185" s="6"/>
      <c r="C185" s="6"/>
      <c r="D185" s="6"/>
      <c r="E185" s="6"/>
      <c r="F185" s="6"/>
      <c r="G185" s="6"/>
      <c r="H185" s="6"/>
      <c r="I185" s="6"/>
      <c r="J185" s="6"/>
    </row>
    <row r="186" spans="1:10">
      <c r="A186" s="6"/>
      <c r="B186" s="6"/>
      <c r="C186" s="6"/>
      <c r="D186" s="6"/>
      <c r="E186" s="6"/>
      <c r="F186" s="6"/>
      <c r="G186" s="6"/>
      <c r="H186" s="6"/>
      <c r="I186" s="6"/>
      <c r="J186" s="6"/>
    </row>
    <row r="187" spans="1:10">
      <c r="A187" s="6"/>
      <c r="B187" s="6"/>
      <c r="C187" s="6"/>
      <c r="D187" s="6"/>
      <c r="E187" s="6"/>
      <c r="F187" s="6"/>
      <c r="G187" s="6"/>
      <c r="H187" s="6"/>
      <c r="I187" s="6"/>
      <c r="J187" s="6"/>
    </row>
    <row r="188" spans="1:10">
      <c r="A188" s="6"/>
      <c r="B188" s="6"/>
      <c r="C188" s="6"/>
      <c r="D188" s="6"/>
      <c r="E188" s="6"/>
      <c r="F188" s="6"/>
      <c r="G188" s="6"/>
      <c r="H188" s="6"/>
      <c r="I188" s="6"/>
      <c r="J188" s="6"/>
    </row>
    <row r="189" spans="1:10">
      <c r="A189" s="6"/>
      <c r="B189" s="6"/>
      <c r="C189" s="6"/>
      <c r="D189" s="6"/>
      <c r="E189" s="6"/>
      <c r="F189" s="6"/>
      <c r="G189" s="6"/>
      <c r="H189" s="6"/>
      <c r="I189" s="6"/>
      <c r="J189" s="6"/>
    </row>
    <row r="190" spans="1:10">
      <c r="A190" s="6"/>
      <c r="B190" s="6"/>
      <c r="C190" s="6"/>
      <c r="D190" s="6"/>
      <c r="E190" s="6"/>
      <c r="F190" s="6"/>
      <c r="G190" s="6"/>
      <c r="H190" s="6"/>
      <c r="I190" s="6"/>
      <c r="J190" s="6"/>
    </row>
    <row r="191" spans="1:10">
      <c r="A191" s="6"/>
      <c r="B191" s="6"/>
      <c r="C191" s="6"/>
      <c r="D191" s="6"/>
      <c r="E191" s="6"/>
      <c r="F191" s="6"/>
      <c r="G191" s="6"/>
      <c r="H191" s="6"/>
      <c r="I191" s="6"/>
      <c r="J191" s="6"/>
    </row>
    <row r="192" spans="1:10">
      <c r="A192" s="6"/>
      <c r="B192" s="6"/>
      <c r="C192" s="6"/>
      <c r="D192" s="6"/>
      <c r="E192" s="6"/>
      <c r="F192" s="6"/>
      <c r="G192" s="6"/>
      <c r="H192" s="6"/>
      <c r="I192" s="6"/>
      <c r="J192" s="6"/>
    </row>
    <row r="193" spans="1:10">
      <c r="A193" s="6"/>
      <c r="B193" s="6"/>
      <c r="C193" s="6"/>
      <c r="D193" s="6"/>
      <c r="E193" s="6"/>
      <c r="F193" s="6"/>
      <c r="G193" s="6"/>
      <c r="H193" s="6"/>
      <c r="I193" s="6"/>
      <c r="J193" s="6"/>
    </row>
    <row r="194" spans="1:10">
      <c r="A194" s="6"/>
      <c r="B194" s="6"/>
      <c r="C194" s="6"/>
      <c r="D194" s="6"/>
      <c r="E194" s="6"/>
      <c r="F194" s="6"/>
      <c r="G194" s="6"/>
      <c r="H194" s="6"/>
      <c r="I194" s="6"/>
      <c r="J194" s="6"/>
    </row>
    <row r="195" spans="1:10">
      <c r="A195" s="6"/>
      <c r="B195" s="6"/>
      <c r="C195" s="6"/>
      <c r="D195" s="6"/>
      <c r="E195" s="6"/>
      <c r="F195" s="6"/>
      <c r="G195" s="6"/>
      <c r="H195" s="6"/>
      <c r="I195" s="6"/>
      <c r="J195" s="6"/>
    </row>
    <row r="196" spans="1:10">
      <c r="A196" s="6"/>
      <c r="B196" s="6"/>
      <c r="C196" s="6"/>
      <c r="D196" s="6"/>
      <c r="E196" s="6"/>
      <c r="F196" s="6"/>
      <c r="G196" s="6"/>
      <c r="H196" s="6"/>
      <c r="I196" s="6"/>
      <c r="J196" s="6"/>
    </row>
    <row r="197" spans="1:10">
      <c r="A197" s="6"/>
      <c r="B197" s="6"/>
      <c r="C197" s="6"/>
      <c r="D197" s="6"/>
      <c r="E197" s="6"/>
      <c r="F197" s="6"/>
      <c r="G197" s="6"/>
      <c r="H197" s="6"/>
      <c r="I197" s="6"/>
      <c r="J197" s="6"/>
    </row>
    <row r="198" spans="1:10">
      <c r="A198" s="6"/>
      <c r="B198" s="6"/>
      <c r="C198" s="6"/>
      <c r="D198" s="6"/>
      <c r="E198" s="6"/>
      <c r="F198" s="6"/>
      <c r="G198" s="6"/>
      <c r="H198" s="6"/>
      <c r="I198" s="6"/>
      <c r="J198" s="6"/>
    </row>
    <row r="199" spans="1:10">
      <c r="A199" s="6"/>
      <c r="B199" s="6"/>
      <c r="C199" s="6"/>
      <c r="D199" s="6"/>
      <c r="E199" s="6"/>
      <c r="F199" s="6"/>
      <c r="G199" s="6"/>
      <c r="H199" s="6"/>
      <c r="I199" s="6"/>
      <c r="J199" s="6"/>
    </row>
    <row r="200" spans="1:10">
      <c r="A200" s="6"/>
      <c r="B200" s="6"/>
      <c r="C200" s="6"/>
      <c r="D200" s="6"/>
      <c r="E200" s="6"/>
      <c r="F200" s="6"/>
      <c r="G200" s="6"/>
      <c r="H200" s="6"/>
      <c r="I200" s="6"/>
      <c r="J200" s="6"/>
    </row>
    <row r="201" spans="1:10">
      <c r="A201" s="6"/>
      <c r="B201" s="6"/>
      <c r="C201" s="6"/>
      <c r="D201" s="6"/>
      <c r="E201" s="6"/>
      <c r="F201" s="6"/>
      <c r="G201" s="6"/>
      <c r="H201" s="6"/>
      <c r="I201" s="6"/>
      <c r="J201" s="6"/>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33" workbookViewId="0">
      <selection activeCell="E38" sqref="E38"/>
    </sheetView>
  </sheetViews>
  <sheetFormatPr baseColWidth="10" defaultRowHeight="15" x14ac:dyDescent="0"/>
  <cols>
    <col min="1" max="1" width="10.83203125" style="28"/>
    <col min="2" max="2" width="65.1640625" style="29" customWidth="1"/>
    <col min="3" max="3" width="10.83203125" style="28"/>
  </cols>
  <sheetData>
    <row r="1" spans="1:3">
      <c r="A1" s="37" t="s">
        <v>61</v>
      </c>
      <c r="B1" s="7" t="s">
        <v>62</v>
      </c>
      <c r="C1" s="37" t="s">
        <v>63</v>
      </c>
    </row>
    <row r="2" spans="1:3" ht="210">
      <c r="A2" s="28" t="s">
        <v>44</v>
      </c>
      <c r="B2" s="33" t="s">
        <v>64</v>
      </c>
      <c r="C2" s="28" t="s">
        <v>65</v>
      </c>
    </row>
    <row r="3" spans="1:3" ht="255">
      <c r="A3" s="28" t="s">
        <v>66</v>
      </c>
      <c r="B3" s="29" t="s">
        <v>67</v>
      </c>
      <c r="C3" s="28" t="s">
        <v>65</v>
      </c>
    </row>
    <row r="4" spans="1:3" ht="30">
      <c r="A4" s="28" t="s">
        <v>68</v>
      </c>
      <c r="B4" s="29" t="s">
        <v>69</v>
      </c>
      <c r="C4" s="28" t="s">
        <v>70</v>
      </c>
    </row>
    <row r="5" spans="1:3" ht="30">
      <c r="A5" s="28" t="s">
        <v>71</v>
      </c>
      <c r="B5" s="29" t="s">
        <v>72</v>
      </c>
      <c r="C5" s="28" t="s">
        <v>70</v>
      </c>
    </row>
    <row r="6" spans="1:3" ht="30">
      <c r="A6" s="28" t="s">
        <v>49</v>
      </c>
      <c r="B6" s="29" t="s">
        <v>51</v>
      </c>
      <c r="C6" s="28" t="s">
        <v>70</v>
      </c>
    </row>
    <row r="7" spans="1:3" ht="30">
      <c r="A7" s="28" t="s">
        <v>55</v>
      </c>
      <c r="B7" s="29" t="s">
        <v>56</v>
      </c>
      <c r="C7" s="28" t="s">
        <v>70</v>
      </c>
    </row>
    <row r="8" spans="1:3" ht="75">
      <c r="A8" s="28" t="s">
        <v>45</v>
      </c>
      <c r="B8" s="29" t="s">
        <v>57</v>
      </c>
      <c r="C8" s="28" t="s">
        <v>73</v>
      </c>
    </row>
    <row r="9" spans="1:3" ht="30">
      <c r="A9" s="28" t="s">
        <v>74</v>
      </c>
      <c r="B9" s="29" t="s">
        <v>75</v>
      </c>
      <c r="C9" s="28" t="s">
        <v>70</v>
      </c>
    </row>
    <row r="10" spans="1:3" ht="30">
      <c r="A10" s="28" t="s">
        <v>50</v>
      </c>
      <c r="B10" s="29" t="s">
        <v>53</v>
      </c>
      <c r="C10" s="28" t="s">
        <v>70</v>
      </c>
    </row>
    <row r="11" spans="1:3">
      <c r="A11" s="28" t="s">
        <v>48</v>
      </c>
      <c r="B11" s="29" t="s">
        <v>52</v>
      </c>
      <c r="C11" s="28" t="s">
        <v>70</v>
      </c>
    </row>
    <row r="12" spans="1:3">
      <c r="A12" s="28" t="s">
        <v>76</v>
      </c>
      <c r="B12" s="29" t="s">
        <v>77</v>
      </c>
      <c r="C12" s="28" t="s">
        <v>78</v>
      </c>
    </row>
    <row r="13" spans="1:3" ht="45">
      <c r="A13" s="28" t="s">
        <v>54</v>
      </c>
      <c r="B13" s="29" t="s">
        <v>79</v>
      </c>
      <c r="C13" s="28" t="s">
        <v>78</v>
      </c>
    </row>
    <row r="14" spans="1:3" ht="30">
      <c r="A14" s="28" t="s">
        <v>80</v>
      </c>
      <c r="B14" s="29" t="s">
        <v>81</v>
      </c>
      <c r="C14" s="28" t="s">
        <v>78</v>
      </c>
    </row>
    <row r="15" spans="1:3">
      <c r="A15" s="28" t="s">
        <v>82</v>
      </c>
      <c r="B15" s="29" t="s">
        <v>83</v>
      </c>
      <c r="C15" s="28" t="s">
        <v>70</v>
      </c>
    </row>
    <row r="16" spans="1:3" ht="30">
      <c r="A16" s="28" t="s">
        <v>84</v>
      </c>
      <c r="B16" s="29" t="s">
        <v>85</v>
      </c>
      <c r="C16" s="28" t="s">
        <v>70</v>
      </c>
    </row>
    <row r="17" spans="1:3">
      <c r="A17" s="28" t="s">
        <v>86</v>
      </c>
      <c r="B17" s="29" t="s">
        <v>87</v>
      </c>
      <c r="C17" s="28" t="s">
        <v>78</v>
      </c>
    </row>
    <row r="18" spans="1:3">
      <c r="A18" s="28" t="s">
        <v>88</v>
      </c>
      <c r="B18" s="29" t="s">
        <v>89</v>
      </c>
      <c r="C18" s="28" t="s">
        <v>78</v>
      </c>
    </row>
    <row r="19" spans="1:3">
      <c r="A19" s="28" t="s">
        <v>90</v>
      </c>
      <c r="B19" s="29" t="s">
        <v>91</v>
      </c>
      <c r="C19" s="28" t="s">
        <v>92</v>
      </c>
    </row>
    <row r="20" spans="1:3">
      <c r="A20" s="28" t="s">
        <v>93</v>
      </c>
      <c r="B20" s="29" t="s">
        <v>94</v>
      </c>
      <c r="C20" s="28" t="s">
        <v>92</v>
      </c>
    </row>
    <row r="21" spans="1:3" ht="30">
      <c r="A21" s="28" t="s">
        <v>95</v>
      </c>
      <c r="B21" s="29" t="s">
        <v>96</v>
      </c>
      <c r="C21" s="28" t="s">
        <v>92</v>
      </c>
    </row>
    <row r="22" spans="1:3">
      <c r="A22" s="28" t="s">
        <v>97</v>
      </c>
      <c r="B22" s="29" t="s">
        <v>98</v>
      </c>
      <c r="C22" s="28" t="s">
        <v>92</v>
      </c>
    </row>
    <row r="23" spans="1:3">
      <c r="A23" s="28" t="s">
        <v>99</v>
      </c>
      <c r="B23" s="29" t="s">
        <v>100</v>
      </c>
      <c r="C23" s="28" t="s">
        <v>92</v>
      </c>
    </row>
    <row r="24" spans="1:3">
      <c r="A24" s="28" t="s">
        <v>101</v>
      </c>
      <c r="B24" s="29" t="s">
        <v>102</v>
      </c>
      <c r="C24" s="28" t="s">
        <v>92</v>
      </c>
    </row>
    <row r="25" spans="1:3">
      <c r="A25" s="28" t="s">
        <v>103</v>
      </c>
      <c r="B25" s="29" t="s">
        <v>104</v>
      </c>
      <c r="C25" s="28" t="s">
        <v>92</v>
      </c>
    </row>
    <row r="26" spans="1:3">
      <c r="A26" s="28" t="s">
        <v>105</v>
      </c>
      <c r="B26" s="29" t="s">
        <v>106</v>
      </c>
      <c r="C26" s="28" t="s">
        <v>107</v>
      </c>
    </row>
    <row r="27" spans="1:3">
      <c r="A27" s="28" t="s">
        <v>108</v>
      </c>
      <c r="B27" s="29" t="s">
        <v>109</v>
      </c>
      <c r="C27" s="28" t="s">
        <v>78</v>
      </c>
    </row>
    <row r="28" spans="1:3" ht="45">
      <c r="A28" s="28" t="s">
        <v>110</v>
      </c>
      <c r="B28" s="29" t="s">
        <v>111</v>
      </c>
      <c r="C28" s="28" t="s">
        <v>112</v>
      </c>
    </row>
    <row r="29" spans="1:3" ht="45">
      <c r="A29" s="28" t="s">
        <v>113</v>
      </c>
      <c r="B29" s="29" t="s">
        <v>114</v>
      </c>
      <c r="C29" s="28" t="s">
        <v>112</v>
      </c>
    </row>
    <row r="30" spans="1:3" ht="30">
      <c r="A30" s="28" t="s">
        <v>115</v>
      </c>
      <c r="B30" s="29" t="s">
        <v>116</v>
      </c>
      <c r="C30" s="28" t="s">
        <v>117</v>
      </c>
    </row>
    <row r="31" spans="1:3" ht="90">
      <c r="A31" s="28" t="s">
        <v>118</v>
      </c>
      <c r="B31" s="29" t="s">
        <v>119</v>
      </c>
      <c r="C31" s="28" t="s">
        <v>120</v>
      </c>
    </row>
    <row r="32" spans="1:3" ht="90">
      <c r="A32" s="28" t="s">
        <v>121</v>
      </c>
      <c r="B32" s="29" t="s">
        <v>122</v>
      </c>
      <c r="C32" s="28" t="s">
        <v>123</v>
      </c>
    </row>
    <row r="33" spans="1:3">
      <c r="A33" s="28" t="s">
        <v>124</v>
      </c>
      <c r="B33" s="29" t="s">
        <v>125</v>
      </c>
      <c r="C33" s="28" t="s">
        <v>70</v>
      </c>
    </row>
    <row r="34" spans="1:3">
      <c r="A34" s="28" t="s">
        <v>126</v>
      </c>
      <c r="B34" s="29" t="s">
        <v>125</v>
      </c>
      <c r="C34" s="28" t="s">
        <v>70</v>
      </c>
    </row>
    <row r="35" spans="1:3" ht="90">
      <c r="A35" s="28" t="s">
        <v>127</v>
      </c>
      <c r="B35" s="29" t="s">
        <v>128</v>
      </c>
      <c r="C35" s="28" t="s">
        <v>129</v>
      </c>
    </row>
    <row r="36" spans="1:3" ht="345">
      <c r="A36" s="28" t="s">
        <v>130</v>
      </c>
      <c r="B36" s="29" t="s">
        <v>131</v>
      </c>
      <c r="C36" s="28" t="s">
        <v>132</v>
      </c>
    </row>
    <row r="37" spans="1:3">
      <c r="A37" s="28" t="s">
        <v>133</v>
      </c>
      <c r="B37" s="29" t="s">
        <v>134</v>
      </c>
      <c r="C37" s="28" t="s">
        <v>70</v>
      </c>
    </row>
    <row r="38" spans="1:3" ht="45">
      <c r="A38" s="38" t="s">
        <v>138</v>
      </c>
      <c r="B38" s="39" t="s">
        <v>139</v>
      </c>
      <c r="C38" s="38" t="s">
        <v>112</v>
      </c>
    </row>
    <row r="39" spans="1:3">
      <c r="A39" s="38" t="s">
        <v>140</v>
      </c>
      <c r="B39" s="39" t="s">
        <v>141</v>
      </c>
      <c r="C39" s="38" t="s">
        <v>117</v>
      </c>
    </row>
    <row r="40" spans="1:3">
      <c r="A40" s="38" t="s">
        <v>142</v>
      </c>
      <c r="B40" s="39" t="s">
        <v>143</v>
      </c>
      <c r="C40" s="38" t="s">
        <v>70</v>
      </c>
    </row>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D1" sqref="D1:D1048576"/>
    </sheetView>
  </sheetViews>
  <sheetFormatPr baseColWidth="10" defaultRowHeight="15" x14ac:dyDescent="0"/>
  <cols>
    <col min="1" max="1" width="2.1640625" bestFit="1" customWidth="1"/>
    <col min="2" max="2" width="14" bestFit="1" customWidth="1"/>
    <col min="3" max="3" width="31.33203125" customWidth="1"/>
    <col min="4" max="4" width="32.1640625" customWidth="1"/>
  </cols>
  <sheetData>
    <row r="1" spans="1:4">
      <c r="A1" t="s">
        <v>266</v>
      </c>
      <c r="B1" t="s">
        <v>267</v>
      </c>
      <c r="C1" t="s">
        <v>268</v>
      </c>
      <c r="D1" t="s">
        <v>269</v>
      </c>
    </row>
    <row r="2" spans="1:4">
      <c r="B2" t="s">
        <v>270</v>
      </c>
      <c r="C2" t="s">
        <v>271</v>
      </c>
      <c r="D2" t="s">
        <v>272</v>
      </c>
    </row>
    <row r="3" spans="1:4">
      <c r="B3" t="s">
        <v>273</v>
      </c>
      <c r="C3" t="s">
        <v>274</v>
      </c>
      <c r="D3" t="s">
        <v>275</v>
      </c>
    </row>
    <row r="4" spans="1:4">
      <c r="B4" t="s">
        <v>276</v>
      </c>
      <c r="C4" t="s">
        <v>277</v>
      </c>
      <c r="D4" t="s">
        <v>278</v>
      </c>
    </row>
    <row r="5" spans="1:4">
      <c r="B5" t="s">
        <v>279</v>
      </c>
      <c r="C5" t="s">
        <v>280</v>
      </c>
      <c r="D5" t="s">
        <v>281</v>
      </c>
    </row>
    <row r="6" spans="1:4">
      <c r="B6" t="s">
        <v>282</v>
      </c>
      <c r="C6" t="s">
        <v>283</v>
      </c>
      <c r="D6" t="s">
        <v>284</v>
      </c>
    </row>
    <row r="7" spans="1:4">
      <c r="B7" t="s">
        <v>285</v>
      </c>
      <c r="C7" t="s">
        <v>286</v>
      </c>
      <c r="D7" t="s">
        <v>287</v>
      </c>
    </row>
    <row r="8" spans="1:4">
      <c r="A8" t="s">
        <v>266</v>
      </c>
    </row>
    <row r="9" spans="1:4">
      <c r="B9" t="s">
        <v>288</v>
      </c>
      <c r="C9" t="s">
        <v>289</v>
      </c>
      <c r="D9" t="s">
        <v>290</v>
      </c>
    </row>
    <row r="10" spans="1:4">
      <c r="B10" t="s">
        <v>291</v>
      </c>
      <c r="C10" t="s">
        <v>292</v>
      </c>
      <c r="D10" t="s">
        <v>293</v>
      </c>
    </row>
    <row r="11" spans="1:4">
      <c r="B11" t="s">
        <v>294</v>
      </c>
      <c r="C11" t="s">
        <v>295</v>
      </c>
      <c r="D11" t="s">
        <v>296</v>
      </c>
    </row>
    <row r="12" spans="1:4">
      <c r="B12" t="s">
        <v>273</v>
      </c>
      <c r="C12" t="s">
        <v>297</v>
      </c>
      <c r="D12" t="s">
        <v>298</v>
      </c>
    </row>
    <row r="13" spans="1:4">
      <c r="A13" t="s">
        <v>266</v>
      </c>
    </row>
    <row r="14" spans="1:4">
      <c r="B14" t="s">
        <v>270</v>
      </c>
      <c r="C14" t="s">
        <v>299</v>
      </c>
      <c r="D14" t="s">
        <v>300</v>
      </c>
    </row>
    <row r="15" spans="1:4">
      <c r="B15" t="s">
        <v>301</v>
      </c>
      <c r="C15" t="s">
        <v>302</v>
      </c>
      <c r="D15" t="s">
        <v>303</v>
      </c>
    </row>
    <row r="16" spans="1:4">
      <c r="B16" t="s">
        <v>304</v>
      </c>
      <c r="C16" t="s">
        <v>305</v>
      </c>
      <c r="D16" t="s">
        <v>306</v>
      </c>
    </row>
    <row r="17" spans="1:4">
      <c r="B17" t="s">
        <v>273</v>
      </c>
      <c r="C17" t="s">
        <v>307</v>
      </c>
      <c r="D17" t="s">
        <v>308</v>
      </c>
    </row>
    <row r="18" spans="1:4">
      <c r="A18" t="s">
        <v>266</v>
      </c>
    </row>
    <row r="19" spans="1:4">
      <c r="B19" t="s">
        <v>309</v>
      </c>
      <c r="C19" t="s">
        <v>310</v>
      </c>
      <c r="D19" t="s">
        <v>311</v>
      </c>
    </row>
    <row r="20" spans="1:4">
      <c r="B20" t="s">
        <v>279</v>
      </c>
      <c r="C20" t="s">
        <v>312</v>
      </c>
      <c r="D20" t="s">
        <v>313</v>
      </c>
    </row>
    <row r="21" spans="1:4">
      <c r="B21" t="s">
        <v>314</v>
      </c>
      <c r="C21" t="s">
        <v>315</v>
      </c>
      <c r="D21" t="s">
        <v>316</v>
      </c>
    </row>
    <row r="22" spans="1:4">
      <c r="B22" t="s">
        <v>282</v>
      </c>
      <c r="C22" t="s">
        <v>317</v>
      </c>
      <c r="D22" t="s">
        <v>318</v>
      </c>
    </row>
    <row r="23" spans="1:4">
      <c r="B23" t="s">
        <v>276</v>
      </c>
      <c r="C23" t="s">
        <v>319</v>
      </c>
      <c r="D23" t="s">
        <v>320</v>
      </c>
    </row>
    <row r="24" spans="1:4">
      <c r="A24" t="s">
        <v>266</v>
      </c>
    </row>
    <row r="25" spans="1:4">
      <c r="B25" t="s">
        <v>270</v>
      </c>
      <c r="C25" t="s">
        <v>321</v>
      </c>
      <c r="D25" t="s">
        <v>322</v>
      </c>
    </row>
    <row r="26" spans="1:4">
      <c r="B26" t="s">
        <v>323</v>
      </c>
      <c r="C26" t="s">
        <v>324</v>
      </c>
      <c r="D26" t="s">
        <v>325</v>
      </c>
    </row>
    <row r="27" spans="1:4">
      <c r="B27" t="s">
        <v>326</v>
      </c>
      <c r="C27" t="s">
        <v>327</v>
      </c>
      <c r="D27" t="s">
        <v>328</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B6" sqref="B6"/>
    </sheetView>
  </sheetViews>
  <sheetFormatPr baseColWidth="10" defaultRowHeight="15" x14ac:dyDescent="0"/>
  <cols>
    <col min="2" max="2" width="43.83203125" customWidth="1"/>
  </cols>
  <sheetData>
    <row r="3" spans="1:2" ht="45">
      <c r="A3" t="s">
        <v>331</v>
      </c>
      <c r="B3" t="s">
        <v>332</v>
      </c>
    </row>
    <row r="4" spans="1:2" ht="30">
      <c r="A4" t="s">
        <v>333</v>
      </c>
      <c r="B4" t="s">
        <v>334</v>
      </c>
    </row>
    <row r="5" spans="1:2">
      <c r="A5" t="s">
        <v>261</v>
      </c>
      <c r="B5" t="s">
        <v>335</v>
      </c>
    </row>
    <row r="6" spans="1:2" ht="60">
      <c r="A6" t="s">
        <v>262</v>
      </c>
      <c r="B6" t="s">
        <v>263</v>
      </c>
    </row>
    <row r="7" spans="1:2" ht="30">
      <c r="A7" t="s">
        <v>264</v>
      </c>
      <c r="B7" t="s">
        <v>265</v>
      </c>
    </row>
    <row r="8" spans="1:2" ht="30">
      <c r="A8" t="s">
        <v>329</v>
      </c>
      <c r="B8" t="s">
        <v>330</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selection activeCell="M2" sqref="M2"/>
    </sheetView>
  </sheetViews>
  <sheetFormatPr baseColWidth="10" defaultRowHeight="15" x14ac:dyDescent="0"/>
  <cols>
    <col min="1" max="1" width="16.33203125" customWidth="1"/>
    <col min="2" max="2" width="10.83203125" style="1"/>
    <col min="3" max="6" width="10.83203125" style="4"/>
    <col min="7" max="7" width="7.5" customWidth="1"/>
    <col min="10" max="11" width="11.1640625" style="6" bestFit="1" customWidth="1"/>
    <col min="12" max="12" width="11.1640625" style="5" bestFit="1" customWidth="1"/>
    <col min="13" max="16" width="10.83203125" style="6"/>
  </cols>
  <sheetData>
    <row r="1" spans="1:24" s="2" customFormat="1" ht="45">
      <c r="A1" s="2" t="s">
        <v>0</v>
      </c>
      <c r="B1" s="2" t="s">
        <v>1</v>
      </c>
      <c r="C1" s="9" t="s">
        <v>19</v>
      </c>
      <c r="D1" s="9" t="s">
        <v>20</v>
      </c>
      <c r="E1" s="9" t="s">
        <v>21</v>
      </c>
      <c r="F1" s="9" t="s">
        <v>22</v>
      </c>
      <c r="G1" s="10" t="s">
        <v>9</v>
      </c>
      <c r="H1" s="10" t="s">
        <v>10</v>
      </c>
      <c r="I1" s="10" t="s">
        <v>23</v>
      </c>
      <c r="J1" s="10" t="s">
        <v>24</v>
      </c>
      <c r="K1" s="3" t="s">
        <v>25</v>
      </c>
      <c r="L1" s="3" t="s">
        <v>26</v>
      </c>
      <c r="M1" s="10" t="s">
        <v>27</v>
      </c>
      <c r="N1" s="3" t="s">
        <v>28</v>
      </c>
      <c r="O1" s="2" t="s">
        <v>2</v>
      </c>
      <c r="P1" s="2" t="s">
        <v>3</v>
      </c>
      <c r="Q1" s="2" t="s">
        <v>58</v>
      </c>
      <c r="R1" s="2" t="s">
        <v>8</v>
      </c>
      <c r="S1" s="3" t="s">
        <v>59</v>
      </c>
      <c r="T1" s="11" t="s">
        <v>29</v>
      </c>
      <c r="U1" s="11" t="s">
        <v>30</v>
      </c>
      <c r="V1" s="3" t="s">
        <v>60</v>
      </c>
      <c r="W1" s="11" t="s">
        <v>29</v>
      </c>
      <c r="X1" s="11" t="s">
        <v>30</v>
      </c>
    </row>
    <row r="2" spans="1:24">
      <c r="A2" s="35">
        <v>41634</v>
      </c>
      <c r="B2" s="1">
        <v>1</v>
      </c>
      <c r="C2" s="5">
        <v>0.75902777777777775</v>
      </c>
      <c r="D2" s="5">
        <v>0.32777777777777778</v>
      </c>
      <c r="E2" s="5">
        <v>0.79791666666666661</v>
      </c>
      <c r="F2" s="5">
        <v>0.28958333333333336</v>
      </c>
      <c r="G2" s="5">
        <f t="shared" ref="G2:J7" si="0">C2</f>
        <v>0.75902777777777775</v>
      </c>
      <c r="H2" s="5">
        <f t="shared" si="0"/>
        <v>0.32777777777777778</v>
      </c>
      <c r="I2" s="5">
        <f t="shared" si="0"/>
        <v>0.79791666666666661</v>
      </c>
      <c r="J2" s="5">
        <f t="shared" si="0"/>
        <v>0.28958333333333336</v>
      </c>
      <c r="K2" s="4">
        <f t="shared" ref="K2:K7" si="1">24-((HOUR(I2)+MINUTE(I2)/60)-(HOUR(J2)+MINUTE(J2)/60))</f>
        <v>11.8</v>
      </c>
      <c r="L2" s="4">
        <f t="shared" ref="L2:L7" si="2">B2*K2</f>
        <v>11.8</v>
      </c>
      <c r="M2" s="5">
        <f t="shared" ref="M2:M7" si="3">IF(Q2="LAST",TIME(W2,X2,0),I2)</f>
        <v>0.79791666666666661</v>
      </c>
      <c r="N2" s="5">
        <f t="shared" ref="N2:N7" si="4">IF(Q2="BEGIN",TIME(T2,U2,0),J2)</f>
        <v>0.28958333333333336</v>
      </c>
      <c r="O2"/>
      <c r="P2"/>
      <c r="R2" s="34"/>
      <c r="S2" s="1">
        <f t="shared" ref="S2:S7" si="5">IF(HOUR(I2)+MINUTE(I2)/60+L2-24&gt;0,HOUR(I2)+MINUTE(I2)/60+L2-24,HOUR(I2)+MINUTE(I2)/60+L2)</f>
        <v>6.9499999999999993</v>
      </c>
      <c r="T2" s="36">
        <f t="shared" ref="T2:T7" si="6">INT(S2)</f>
        <v>6</v>
      </c>
      <c r="U2" s="36">
        <f t="shared" ref="U2:U7" si="7">ROUND((S2-T2)*60,0)</f>
        <v>57</v>
      </c>
      <c r="V2" s="1">
        <f t="shared" ref="V2:V7" si="8">IF(HOUR(J2)+MINUTE(J2)/60-L2&lt;0,24+(HOUR(J2)+MINUTE(J2)/60-L2),HOUR(J2)+MINUTE(J2)/60-L2)</f>
        <v>19.149999999999999</v>
      </c>
      <c r="W2" s="36">
        <f t="shared" ref="W2:W7" si="9">INT(V2)</f>
        <v>19</v>
      </c>
      <c r="X2" s="36">
        <f t="shared" ref="X2:X7" si="10">ROUND((V2-W2)*60,0)</f>
        <v>9</v>
      </c>
    </row>
    <row r="3" spans="1:24">
      <c r="A3" s="35">
        <v>41635</v>
      </c>
      <c r="B3" s="1">
        <v>1</v>
      </c>
      <c r="C3" s="5">
        <v>0.7597222222222223</v>
      </c>
      <c r="D3" s="5">
        <v>0.32777777777777778</v>
      </c>
      <c r="E3" s="5">
        <v>0.79791666666666661</v>
      </c>
      <c r="F3" s="5">
        <v>0.28958333333333336</v>
      </c>
      <c r="G3" s="5">
        <f t="shared" si="0"/>
        <v>0.7597222222222223</v>
      </c>
      <c r="H3" s="5">
        <f t="shared" si="0"/>
        <v>0.32777777777777778</v>
      </c>
      <c r="I3" s="5">
        <f t="shared" si="0"/>
        <v>0.79791666666666661</v>
      </c>
      <c r="J3" s="5">
        <f t="shared" si="0"/>
        <v>0.28958333333333336</v>
      </c>
      <c r="K3" s="4">
        <f t="shared" si="1"/>
        <v>11.8</v>
      </c>
      <c r="L3" s="4">
        <f t="shared" si="2"/>
        <v>11.8</v>
      </c>
      <c r="M3" s="5">
        <f t="shared" si="3"/>
        <v>0.79791666666666661</v>
      </c>
      <c r="N3" s="5">
        <f t="shared" si="4"/>
        <v>0.28958333333333336</v>
      </c>
      <c r="O3"/>
      <c r="P3"/>
      <c r="S3" s="1">
        <f t="shared" si="5"/>
        <v>6.9499999999999993</v>
      </c>
      <c r="T3" s="36">
        <f t="shared" si="6"/>
        <v>6</v>
      </c>
      <c r="U3" s="36">
        <f t="shared" si="7"/>
        <v>57</v>
      </c>
      <c r="V3" s="1">
        <f t="shared" si="8"/>
        <v>19.149999999999999</v>
      </c>
      <c r="W3" s="36">
        <f t="shared" si="9"/>
        <v>19</v>
      </c>
      <c r="X3" s="36">
        <f t="shared" si="10"/>
        <v>9</v>
      </c>
    </row>
    <row r="4" spans="1:24">
      <c r="A4" s="35">
        <v>41636</v>
      </c>
      <c r="B4" s="1">
        <v>1</v>
      </c>
      <c r="C4" s="5">
        <v>0.76041666666666663</v>
      </c>
      <c r="D4" s="5">
        <v>0.32847222222222222</v>
      </c>
      <c r="E4" s="5">
        <v>0.79861111111111116</v>
      </c>
      <c r="F4" s="5">
        <v>0.2902777777777778</v>
      </c>
      <c r="G4" s="5">
        <f t="shared" si="0"/>
        <v>0.76041666666666663</v>
      </c>
      <c r="H4" s="5">
        <f t="shared" si="0"/>
        <v>0.32847222222222222</v>
      </c>
      <c r="I4" s="5">
        <f t="shared" si="0"/>
        <v>0.79861111111111116</v>
      </c>
      <c r="J4" s="5">
        <f t="shared" si="0"/>
        <v>0.2902777777777778</v>
      </c>
      <c r="K4" s="4">
        <f t="shared" si="1"/>
        <v>11.799999999999999</v>
      </c>
      <c r="L4" s="4">
        <f t="shared" si="2"/>
        <v>11.799999999999999</v>
      </c>
      <c r="M4" s="5">
        <f t="shared" si="3"/>
        <v>0.79861111111111116</v>
      </c>
      <c r="N4" s="5">
        <f t="shared" si="4"/>
        <v>0.2902777777777778</v>
      </c>
      <c r="O4"/>
      <c r="P4"/>
      <c r="R4" s="34"/>
      <c r="S4" s="1">
        <f t="shared" si="5"/>
        <v>6.9666666666666686</v>
      </c>
      <c r="T4" s="36">
        <f t="shared" si="6"/>
        <v>6</v>
      </c>
      <c r="U4" s="36">
        <f t="shared" si="7"/>
        <v>58</v>
      </c>
      <c r="V4" s="1">
        <f t="shared" si="8"/>
        <v>19.166666666666668</v>
      </c>
      <c r="W4" s="36">
        <f t="shared" si="9"/>
        <v>19</v>
      </c>
      <c r="X4" s="36">
        <f t="shared" si="10"/>
        <v>10</v>
      </c>
    </row>
    <row r="5" spans="1:24">
      <c r="A5" s="35">
        <v>41637</v>
      </c>
      <c r="B5" s="1">
        <v>1</v>
      </c>
      <c r="C5" s="5">
        <v>0.76041666666666663</v>
      </c>
      <c r="D5" s="5">
        <v>0.32847222222222222</v>
      </c>
      <c r="E5" s="5">
        <v>0.79861111111111116</v>
      </c>
      <c r="F5" s="5">
        <v>0.2902777777777778</v>
      </c>
      <c r="G5" s="5">
        <f t="shared" si="0"/>
        <v>0.76041666666666663</v>
      </c>
      <c r="H5" s="5">
        <f t="shared" si="0"/>
        <v>0.32847222222222222</v>
      </c>
      <c r="I5" s="5">
        <f t="shared" si="0"/>
        <v>0.79861111111111116</v>
      </c>
      <c r="J5" s="5">
        <f t="shared" si="0"/>
        <v>0.2902777777777778</v>
      </c>
      <c r="K5" s="4">
        <f t="shared" si="1"/>
        <v>11.799999999999999</v>
      </c>
      <c r="L5" s="4">
        <f t="shared" si="2"/>
        <v>11.799999999999999</v>
      </c>
      <c r="M5" s="5">
        <f t="shared" si="3"/>
        <v>0.79861111111111116</v>
      </c>
      <c r="N5" s="5">
        <f t="shared" si="4"/>
        <v>0.2902777777777778</v>
      </c>
      <c r="O5"/>
      <c r="P5"/>
      <c r="R5" s="34"/>
      <c r="S5" s="1">
        <f t="shared" si="5"/>
        <v>6.9666666666666686</v>
      </c>
      <c r="T5" s="36">
        <f t="shared" si="6"/>
        <v>6</v>
      </c>
      <c r="U5" s="36">
        <f t="shared" si="7"/>
        <v>58</v>
      </c>
      <c r="V5" s="1">
        <f t="shared" si="8"/>
        <v>19.166666666666668</v>
      </c>
      <c r="W5" s="36">
        <f t="shared" si="9"/>
        <v>19</v>
      </c>
      <c r="X5" s="36">
        <f t="shared" si="10"/>
        <v>10</v>
      </c>
    </row>
    <row r="6" spans="1:24">
      <c r="A6" s="35">
        <v>41638</v>
      </c>
      <c r="B6" s="1">
        <v>1</v>
      </c>
      <c r="C6" s="5">
        <v>0.76111111111111107</v>
      </c>
      <c r="D6" s="5">
        <v>0.32847222222222222</v>
      </c>
      <c r="E6" s="5">
        <v>0.7993055555555556</v>
      </c>
      <c r="F6" s="5">
        <v>0.2902777777777778</v>
      </c>
      <c r="G6" s="5">
        <f t="shared" si="0"/>
        <v>0.76111111111111107</v>
      </c>
      <c r="H6" s="5">
        <f t="shared" si="0"/>
        <v>0.32847222222222222</v>
      </c>
      <c r="I6" s="5">
        <f t="shared" si="0"/>
        <v>0.7993055555555556</v>
      </c>
      <c r="J6" s="5">
        <f t="shared" si="0"/>
        <v>0.2902777777777778</v>
      </c>
      <c r="K6" s="4">
        <f t="shared" si="1"/>
        <v>11.783333333333333</v>
      </c>
      <c r="L6" s="4">
        <f t="shared" si="2"/>
        <v>11.783333333333333</v>
      </c>
      <c r="M6" s="5">
        <f t="shared" si="3"/>
        <v>0.7993055555555556</v>
      </c>
      <c r="N6" s="5">
        <f t="shared" si="4"/>
        <v>0.2902777777777778</v>
      </c>
      <c r="O6"/>
      <c r="P6"/>
      <c r="R6" s="34"/>
      <c r="S6" s="1">
        <f t="shared" si="5"/>
        <v>6.9666666666666686</v>
      </c>
      <c r="T6" s="36">
        <f t="shared" si="6"/>
        <v>6</v>
      </c>
      <c r="U6" s="36">
        <f t="shared" si="7"/>
        <v>58</v>
      </c>
      <c r="V6" s="1">
        <f t="shared" si="8"/>
        <v>19.183333333333334</v>
      </c>
      <c r="W6" s="36">
        <f t="shared" si="9"/>
        <v>19</v>
      </c>
      <c r="X6" s="36">
        <f t="shared" si="10"/>
        <v>11</v>
      </c>
    </row>
    <row r="7" spans="1:24">
      <c r="A7" s="35">
        <v>41639</v>
      </c>
      <c r="B7" s="1">
        <v>1</v>
      </c>
      <c r="C7" s="5">
        <v>0.76180555555555562</v>
      </c>
      <c r="D7" s="5">
        <v>0.32847222222222222</v>
      </c>
      <c r="E7" s="5">
        <v>0.79999999999999993</v>
      </c>
      <c r="F7" s="5">
        <v>0.2902777777777778</v>
      </c>
      <c r="G7" s="5">
        <f t="shared" si="0"/>
        <v>0.76180555555555562</v>
      </c>
      <c r="H7" s="5">
        <f t="shared" si="0"/>
        <v>0.32847222222222222</v>
      </c>
      <c r="I7" s="5">
        <f t="shared" si="0"/>
        <v>0.79999999999999993</v>
      </c>
      <c r="J7" s="5">
        <f t="shared" si="0"/>
        <v>0.2902777777777778</v>
      </c>
      <c r="K7" s="4">
        <f t="shared" si="1"/>
        <v>11.766666666666667</v>
      </c>
      <c r="L7" s="4">
        <f t="shared" si="2"/>
        <v>11.766666666666667</v>
      </c>
      <c r="M7" s="5">
        <f t="shared" si="3"/>
        <v>0.79999999999999993</v>
      </c>
      <c r="N7" s="5">
        <f t="shared" si="4"/>
        <v>0.2902777777777778</v>
      </c>
      <c r="O7"/>
      <c r="P7"/>
      <c r="R7" s="34"/>
      <c r="S7" s="1">
        <f t="shared" si="5"/>
        <v>6.9666666666666686</v>
      </c>
      <c r="T7" s="36">
        <f t="shared" si="6"/>
        <v>6</v>
      </c>
      <c r="U7" s="36">
        <f t="shared" si="7"/>
        <v>58</v>
      </c>
      <c r="V7" s="1">
        <f t="shared" si="8"/>
        <v>19.2</v>
      </c>
      <c r="W7" s="36">
        <f t="shared" si="9"/>
        <v>19</v>
      </c>
      <c r="X7" s="36">
        <f t="shared" si="10"/>
        <v>12</v>
      </c>
    </row>
  </sheetData>
  <phoneticPr fontId="2" type="noConversion"/>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1"/>
    </sheetView>
  </sheetViews>
  <sheetFormatPr baseColWidth="10" defaultRowHeight="15" x14ac:dyDescent="0"/>
  <cols>
    <col min="1" max="1" width="11.6640625" bestFit="1" customWidth="1"/>
    <col min="2" max="8" width="10.83203125" style="4"/>
    <col min="12" max="12" width="11.1640625" style="1" bestFit="1" customWidth="1"/>
  </cols>
  <sheetData>
    <row r="1" spans="1:12" ht="30">
      <c r="A1" s="9" t="s">
        <v>32</v>
      </c>
      <c r="B1" s="13" t="s">
        <v>33</v>
      </c>
      <c r="C1" s="13" t="s">
        <v>34</v>
      </c>
      <c r="D1" s="13" t="s">
        <v>35</v>
      </c>
      <c r="E1" s="13" t="s">
        <v>36</v>
      </c>
      <c r="F1" s="13" t="s">
        <v>37</v>
      </c>
      <c r="G1" s="13" t="s">
        <v>38</v>
      </c>
      <c r="H1" s="13" t="s">
        <v>39</v>
      </c>
      <c r="J1" s="13" t="s">
        <v>41</v>
      </c>
      <c r="K1" s="13" t="s">
        <v>195</v>
      </c>
      <c r="L1" s="47" t="s">
        <v>260</v>
      </c>
    </row>
    <row r="2" spans="1:12">
      <c r="A2" s="35">
        <v>41634</v>
      </c>
      <c r="B2" s="26">
        <f>-'2013-DECEMBER-26'!I40/3600</f>
        <v>0</v>
      </c>
      <c r="C2" s="26">
        <f>'2013-DECEMBER-26'!J40/3600</f>
        <v>3</v>
      </c>
      <c r="D2" s="26">
        <f>'2013-DECEMBER-26'!K40/3600</f>
        <v>3</v>
      </c>
      <c r="E2" s="26">
        <f>'2013-DECEMBER-26'!L40/3600</f>
        <v>1.1666666666666667</v>
      </c>
      <c r="F2" s="26">
        <f>'2013-DECEMBER-26'!M40/3600</f>
        <v>3.1166666666666667</v>
      </c>
      <c r="G2" s="26">
        <f>'2013-DECEMBER-26'!N40/3600</f>
        <v>0</v>
      </c>
      <c r="H2" s="26">
        <f>'2013-DECEMBER-26'!O40/3600</f>
        <v>0</v>
      </c>
      <c r="I2" s="13"/>
      <c r="J2" s="27">
        <f t="shared" ref="J2:J7" si="0">SUM(B2:H2)</f>
        <v>10.283333333333333</v>
      </c>
      <c r="K2" s="43">
        <f>'2013-DECEMBER-26'!S40/3600</f>
        <v>1.4666666666666666</v>
      </c>
      <c r="L2" s="1">
        <f>SUM(J2:K2)</f>
        <v>11.75</v>
      </c>
    </row>
    <row r="3" spans="1:12">
      <c r="A3" s="35">
        <v>41635</v>
      </c>
      <c r="B3" s="26">
        <f>'2013-DECEMBER-27'!I39/3600</f>
        <v>0</v>
      </c>
      <c r="C3" s="26">
        <f>'2013-DECEMBER-27'!J39/3600</f>
        <v>2.6666666666666665</v>
      </c>
      <c r="D3" s="26">
        <f>'2013-DECEMBER-27'!K39/3600</f>
        <v>2.6666666666666665</v>
      </c>
      <c r="E3" s="26">
        <f>'2013-DECEMBER-27'!L39/3600</f>
        <v>1.5</v>
      </c>
      <c r="F3" s="26">
        <f>'2013-DECEMBER-27'!M39/3600</f>
        <v>3.1166666666666667</v>
      </c>
      <c r="G3" s="26">
        <f>'2013-DECEMBER-27'!N39/3600</f>
        <v>0</v>
      </c>
      <c r="H3" s="26">
        <f>'2013-DECEMBER-27'!O39/3600</f>
        <v>0</v>
      </c>
      <c r="I3" s="13"/>
      <c r="J3" s="27">
        <f t="shared" si="0"/>
        <v>9.9499999999999993</v>
      </c>
      <c r="K3" s="43">
        <f>'2013-DECEMBER-27'!S39/3600</f>
        <v>1.5</v>
      </c>
      <c r="L3" s="1">
        <f t="shared" ref="L3:L7" si="1">SUM(J3:K3)</f>
        <v>11.45</v>
      </c>
    </row>
    <row r="4" spans="1:12">
      <c r="A4" s="35">
        <v>41636</v>
      </c>
      <c r="B4" s="26">
        <f>'2013-DECEMBER-28'!I39/3600</f>
        <v>0</v>
      </c>
      <c r="C4" s="26">
        <f>'2013-DECEMBER-28'!J39/3600</f>
        <v>2.6666666666666665</v>
      </c>
      <c r="D4" s="26">
        <f>'2013-DECEMBER-28'!K39/3600</f>
        <v>2.3333333333333335</v>
      </c>
      <c r="E4" s="26">
        <f>'2013-DECEMBER-28'!L39/3600</f>
        <v>1.75</v>
      </c>
      <c r="F4" s="26">
        <f>'2013-DECEMBER-28'!M39/3600</f>
        <v>3.1833333333333331</v>
      </c>
      <c r="G4" s="26">
        <f>'2013-DECEMBER-28'!N39/3600</f>
        <v>0</v>
      </c>
      <c r="H4" s="26">
        <f>'2013-DECEMBER-28'!O39/3600</f>
        <v>0</v>
      </c>
      <c r="I4" s="13"/>
      <c r="J4" s="27">
        <f t="shared" si="0"/>
        <v>9.9333333333333336</v>
      </c>
      <c r="K4" s="43">
        <f>'2013-DECEMBER-28'!S39/3600</f>
        <v>1.3833333333333333</v>
      </c>
      <c r="L4" s="1">
        <f t="shared" si="1"/>
        <v>11.316666666666666</v>
      </c>
    </row>
    <row r="5" spans="1:12">
      <c r="A5" s="35">
        <v>41637</v>
      </c>
      <c r="B5" s="26">
        <f>'2013-DECEMBER-29'!I36/3600</f>
        <v>0</v>
      </c>
      <c r="C5" s="26">
        <f>'2013-DECEMBER-29'!J36/3600</f>
        <v>2.6666666666666665</v>
      </c>
      <c r="D5" s="26">
        <f>'2013-DECEMBER-29'!K36/3600</f>
        <v>2.3333333333333335</v>
      </c>
      <c r="E5" s="26">
        <f>'2013-DECEMBER-29'!L36/3600</f>
        <v>1.75</v>
      </c>
      <c r="F5" s="26">
        <f>'2013-DECEMBER-29'!M36/3600</f>
        <v>2.8333333333333335</v>
      </c>
      <c r="G5" s="26">
        <f>'2013-DECEMBER-29'!N36/3600</f>
        <v>0</v>
      </c>
      <c r="H5" s="26">
        <f>'2013-DECEMBER-29'!O36/3600</f>
        <v>0</v>
      </c>
      <c r="I5" s="13"/>
      <c r="J5" s="27">
        <f t="shared" si="0"/>
        <v>9.5833333333333339</v>
      </c>
      <c r="K5" s="43">
        <f>'2013-DECEMBER-29'!S36/3600</f>
        <v>1.5</v>
      </c>
      <c r="L5" s="1">
        <f t="shared" si="1"/>
        <v>11.083333333333334</v>
      </c>
    </row>
    <row r="6" spans="1:12" ht="14" customHeight="1">
      <c r="A6" s="35">
        <v>41638</v>
      </c>
      <c r="B6" s="26">
        <f>'2013-DECEMBER-30'!I38/3600</f>
        <v>0</v>
      </c>
      <c r="C6" s="26">
        <f>'2013-DECEMBER-30'!J38/3600</f>
        <v>2.3333333333333335</v>
      </c>
      <c r="D6" s="26">
        <f>'2013-DECEMBER-30'!K38/3600</f>
        <v>3.1666666666666665</v>
      </c>
      <c r="E6" s="26">
        <f>'2013-DECEMBER-30'!L38/3600</f>
        <v>1.4166666666666667</v>
      </c>
      <c r="F6" s="26">
        <f>'2013-DECEMBER-30'!M38/3600</f>
        <v>3.1166666666666667</v>
      </c>
      <c r="G6" s="26">
        <f>'2013-DECEMBER-30'!N38/3600</f>
        <v>0</v>
      </c>
      <c r="H6" s="26">
        <f>'2013-DECEMBER-30'!O38/3600</f>
        <v>0</v>
      </c>
      <c r="I6" s="13"/>
      <c r="J6" s="27">
        <f t="shared" si="0"/>
        <v>10.033333333333333</v>
      </c>
      <c r="K6" s="43">
        <f>'2013-DECEMBER-30'!S38/3600</f>
        <v>1.4833333333333334</v>
      </c>
      <c r="L6" s="1">
        <f t="shared" si="1"/>
        <v>11.516666666666666</v>
      </c>
    </row>
    <row r="7" spans="1:12" ht="14" customHeight="1">
      <c r="A7" s="35">
        <v>41639</v>
      </c>
      <c r="B7" s="26">
        <f>'2013-DECEMBER-31'!I38/3600</f>
        <v>0</v>
      </c>
      <c r="C7" s="26">
        <f>'2013-DECEMBER-31'!J38/3600</f>
        <v>3</v>
      </c>
      <c r="D7" s="26">
        <f>'2013-DECEMBER-31'!K38/3600</f>
        <v>2.5</v>
      </c>
      <c r="E7" s="26">
        <f>'2013-DECEMBER-31'!L38/3600</f>
        <v>1.5</v>
      </c>
      <c r="F7" s="26">
        <f>'2013-DECEMBER-31'!M38/3600</f>
        <v>3.1166666666666667</v>
      </c>
      <c r="G7" s="26">
        <f>'2013-DECEMBER-31'!N38/3600</f>
        <v>0</v>
      </c>
      <c r="H7" s="26">
        <f>'2013-DECEMBER-31'!O38/3600</f>
        <v>0</v>
      </c>
      <c r="I7" s="13"/>
      <c r="J7" s="27">
        <f t="shared" si="0"/>
        <v>10.116666666666667</v>
      </c>
      <c r="K7" s="43">
        <f>'2013-DECEMBER-31'!S38/3600</f>
        <v>1.4888888888888889</v>
      </c>
      <c r="L7" s="1">
        <f t="shared" si="1"/>
        <v>11.605555555555556</v>
      </c>
    </row>
    <row r="8" spans="1:12">
      <c r="A8" s="9"/>
      <c r="H8"/>
      <c r="J8" s="1"/>
      <c r="K8" s="44"/>
    </row>
    <row r="9" spans="1:12" ht="30">
      <c r="A9" s="9" t="s">
        <v>137</v>
      </c>
      <c r="B9" s="4">
        <f t="shared" ref="B9:H9" si="2">SUM(B2:B7)</f>
        <v>0</v>
      </c>
      <c r="C9" s="4">
        <f t="shared" si="2"/>
        <v>16.333333333333332</v>
      </c>
      <c r="D9" s="4">
        <f t="shared" si="2"/>
        <v>16</v>
      </c>
      <c r="E9" s="4">
        <f t="shared" si="2"/>
        <v>9.0833333333333339</v>
      </c>
      <c r="F9" s="4">
        <f t="shared" si="2"/>
        <v>18.483333333333334</v>
      </c>
      <c r="G9" s="4">
        <f t="shared" si="2"/>
        <v>0</v>
      </c>
      <c r="H9" s="4">
        <f t="shared" si="2"/>
        <v>0</v>
      </c>
      <c r="J9" s="1">
        <f>SUM(J2:J7)</f>
        <v>59.9</v>
      </c>
      <c r="K9" s="45">
        <f>SUM(K2:K7)</f>
        <v>8.8222222222222229</v>
      </c>
    </row>
    <row r="10" spans="1:12">
      <c r="A10" s="9" t="s">
        <v>135</v>
      </c>
      <c r="B10" s="36">
        <f>B9/$J$9*100</f>
        <v>0</v>
      </c>
      <c r="C10" s="36">
        <f t="shared" ref="C10:H10" si="3">C9/$J$9*100</f>
        <v>27.267668336115747</v>
      </c>
      <c r="D10" s="36">
        <f t="shared" si="3"/>
        <v>26.71118530884808</v>
      </c>
      <c r="E10" s="36">
        <f t="shared" si="3"/>
        <v>15.164162493043964</v>
      </c>
      <c r="F10" s="36">
        <f t="shared" si="3"/>
        <v>30.856983861992209</v>
      </c>
      <c r="G10" s="36">
        <f t="shared" si="3"/>
        <v>0</v>
      </c>
      <c r="H10" s="36">
        <f t="shared" si="3"/>
        <v>0</v>
      </c>
      <c r="K10" s="44"/>
    </row>
    <row r="15" spans="1:12">
      <c r="B15"/>
      <c r="C15"/>
      <c r="D15" s="14"/>
      <c r="E15"/>
      <c r="F15"/>
      <c r="G15"/>
      <c r="H1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election activeCell="S24" sqref="S24"/>
    </sheetView>
  </sheetViews>
  <sheetFormatPr baseColWidth="10" defaultRowHeight="15" x14ac:dyDescent="0"/>
  <cols>
    <col min="1" max="1" width="10.83203125" style="20"/>
    <col min="2" max="2" width="10.83203125" style="27"/>
    <col min="3" max="4" width="10.83203125" style="17"/>
    <col min="5" max="5" width="10.83203125" style="18"/>
    <col min="6" max="6" width="11.33203125" style="18" bestFit="1" customWidth="1"/>
    <col min="7" max="7" width="10.83203125" style="17"/>
    <col min="8" max="8" width="10.83203125" style="20"/>
    <col min="9" max="15" width="10.83203125" style="18"/>
    <col min="16" max="16" width="11.83203125" style="18" bestFit="1" customWidth="1"/>
    <col min="17" max="17" width="10.83203125" style="18"/>
    <col min="18" max="18" width="11.1640625" style="18" bestFit="1" customWidth="1"/>
    <col min="19" max="19" width="11.5" style="27" bestFit="1" customWidth="1"/>
    <col min="20" max="16384" width="10.83203125" style="20"/>
  </cols>
  <sheetData>
    <row r="1" spans="1:19" s="15" customFormat="1">
      <c r="A1" s="15" t="s">
        <v>40</v>
      </c>
      <c r="B1" s="40" t="s">
        <v>193</v>
      </c>
      <c r="C1" s="24" t="s">
        <v>4</v>
      </c>
      <c r="D1" s="24" t="s">
        <v>5</v>
      </c>
      <c r="E1" s="25" t="s">
        <v>6</v>
      </c>
      <c r="F1" s="25" t="s">
        <v>11</v>
      </c>
      <c r="G1" s="24" t="s">
        <v>7</v>
      </c>
      <c r="H1" s="15" t="s">
        <v>43</v>
      </c>
      <c r="I1" s="25" t="s">
        <v>12</v>
      </c>
      <c r="J1" s="25" t="s">
        <v>13</v>
      </c>
      <c r="K1" s="25" t="s">
        <v>14</v>
      </c>
      <c r="L1" s="25" t="s">
        <v>15</v>
      </c>
      <c r="M1" s="25" t="s">
        <v>16</v>
      </c>
      <c r="N1" s="25" t="s">
        <v>17</v>
      </c>
      <c r="O1" s="25" t="s">
        <v>18</v>
      </c>
      <c r="P1" s="25"/>
      <c r="Q1" s="25"/>
      <c r="R1" s="25"/>
      <c r="S1" s="40" t="s">
        <v>195</v>
      </c>
    </row>
    <row r="2" spans="1:19">
      <c r="A2" s="20" t="s">
        <v>144</v>
      </c>
      <c r="B2" s="27">
        <v>5</v>
      </c>
      <c r="C2" s="17">
        <f>'Summary DECEMBER 2013'!M2</f>
        <v>0.79791666666666661</v>
      </c>
      <c r="D2" s="17">
        <f>TIME(Q2,R2,0)</f>
        <v>0.80833333333333324</v>
      </c>
      <c r="E2" s="18">
        <v>600</v>
      </c>
      <c r="F2" s="18">
        <v>300</v>
      </c>
      <c r="G2" s="17">
        <f t="shared" ref="G2:G5" si="0">TIME(HOUR(C2),MINUTE(C2)+E2/120,0)</f>
        <v>0.80138888888888893</v>
      </c>
      <c r="I2" s="18">
        <f>IF(MID(A2,1,2)="RM",E2+F2,0)</f>
        <v>0</v>
      </c>
      <c r="J2" s="18">
        <f>IF(MID(A2,1,2)="MP",0,IF(MID(A2,1,1)="M",E2+F2,0))</f>
        <v>0</v>
      </c>
      <c r="K2" s="18">
        <f>IF(MID(A2,1,2)="KP",E2+F2,0)</f>
        <v>900</v>
      </c>
      <c r="L2" s="18">
        <f>IF(MID(A2,1,2)="MP",E2+F2,0)</f>
        <v>0</v>
      </c>
      <c r="M2" s="18">
        <f>IF(MID(A2,1,2)="OC",E2+F2,0)</f>
        <v>0</v>
      </c>
      <c r="N2" s="18">
        <f>IF(MID(A2,1,2)="AS",E2+F2,0)</f>
        <v>0</v>
      </c>
      <c r="O2" s="18">
        <f>IF(MID(A2,1,2)="IP",E2+F2,0)</f>
        <v>0</v>
      </c>
      <c r="P2" s="18">
        <f t="shared" ref="P2:P5" si="1">HOUR(C2)+(MINUTE(C2)+(E2+F2)/60)/60</f>
        <v>19.399999999999999</v>
      </c>
      <c r="Q2" s="18">
        <f t="shared" ref="Q2:Q5" si="2">INT(P2)</f>
        <v>19</v>
      </c>
      <c r="R2" s="18">
        <f t="shared" ref="R2" si="3">ROUND(((P2-Q2)*60),0)</f>
        <v>24</v>
      </c>
    </row>
    <row r="3" spans="1:19">
      <c r="A3" s="20" t="s">
        <v>145</v>
      </c>
      <c r="B3" s="27">
        <v>2</v>
      </c>
      <c r="C3" s="17">
        <f>D2</f>
        <v>0.80833333333333324</v>
      </c>
      <c r="D3" s="17">
        <f>TIME(Q3,R3,0)</f>
        <v>0.8222222222222223</v>
      </c>
      <c r="E3" s="18">
        <v>900</v>
      </c>
      <c r="F3" s="18">
        <v>300</v>
      </c>
      <c r="G3" s="17">
        <f t="shared" si="0"/>
        <v>0.81319444444444444</v>
      </c>
      <c r="I3" s="18">
        <f>IF(MID(A3,1,2)="RM",E3+F3,0)</f>
        <v>0</v>
      </c>
      <c r="J3" s="18">
        <f>IF(MID(A3,1,2)="MP",0,IF(MID(A3,1,1)="M",E3+F3,0))</f>
        <v>1200</v>
      </c>
      <c r="K3" s="18">
        <f>IF(MID(A3,1,2)="KP",E3+F3,0)</f>
        <v>0</v>
      </c>
      <c r="L3" s="18">
        <f>IF(MID(A3,1,2)="MP",E3+F3,0)</f>
        <v>0</v>
      </c>
      <c r="M3" s="18">
        <f>IF(MID(A3,1,2)="OC",E3+F3,0)</f>
        <v>0</v>
      </c>
      <c r="N3" s="18">
        <f>IF(MID(A3,1,2)="AS",E3+F3,0)</f>
        <v>0</v>
      </c>
      <c r="O3" s="18">
        <f>IF(MID(A3,1,2)="IP",E3+F3,0)</f>
        <v>0</v>
      </c>
      <c r="P3" s="18">
        <f t="shared" si="1"/>
        <v>19.733333333333334</v>
      </c>
      <c r="Q3" s="18">
        <f t="shared" si="2"/>
        <v>19</v>
      </c>
      <c r="R3" s="18">
        <f t="shared" ref="R3:R5" si="4">ROUND(((P3-Q3)*60),0)</f>
        <v>44</v>
      </c>
    </row>
    <row r="4" spans="1:19">
      <c r="A4" s="20" t="s">
        <v>146</v>
      </c>
      <c r="B4" s="27">
        <v>5</v>
      </c>
      <c r="C4" s="17">
        <f t="shared" ref="C4" si="5">D3</f>
        <v>0.8222222222222223</v>
      </c>
      <c r="D4" s="17">
        <f>TIME(Q4,R4,0)</f>
        <v>0.83611111111111114</v>
      </c>
      <c r="E4" s="18">
        <v>900</v>
      </c>
      <c r="F4" s="18">
        <v>300</v>
      </c>
      <c r="G4" s="17">
        <f t="shared" si="0"/>
        <v>0.82708333333333339</v>
      </c>
      <c r="I4" s="18">
        <f>IF(MID(A4,1,2)="RM",E4+F4,0)</f>
        <v>0</v>
      </c>
      <c r="J4" s="18">
        <f>IF(MID(A4,1,2)="MP",0,IF(MID(A4,1,1)="M",E4+F4,0))</f>
        <v>0</v>
      </c>
      <c r="K4" s="18">
        <f>IF(MID(A4,1,2)="KP",E4+F4,0)</f>
        <v>0</v>
      </c>
      <c r="L4" s="18">
        <f>IF(MID(A4,1,2)="MP",E4+F4,0)</f>
        <v>1200</v>
      </c>
      <c r="M4" s="18">
        <f>IF(MID(A4,1,2)="OC",E4+F4,0)</f>
        <v>0</v>
      </c>
      <c r="N4" s="18">
        <f>IF(MID(A4,1,2)="AS",E4+F4,0)</f>
        <v>0</v>
      </c>
      <c r="O4" s="18">
        <f>IF(MID(A4,1,2)="IP",E4+F4,0)</f>
        <v>0</v>
      </c>
      <c r="P4" s="18">
        <f t="shared" si="1"/>
        <v>20.066666666666666</v>
      </c>
      <c r="Q4" s="18">
        <f t="shared" si="2"/>
        <v>20</v>
      </c>
      <c r="R4" s="18">
        <f t="shared" si="4"/>
        <v>4</v>
      </c>
    </row>
    <row r="5" spans="1:19">
      <c r="A5" s="20" t="s">
        <v>147</v>
      </c>
      <c r="B5" s="27">
        <v>4</v>
      </c>
      <c r="C5" s="17">
        <f>D4</f>
        <v>0.83611111111111114</v>
      </c>
      <c r="D5" s="17">
        <f>TIME(Q5,R5,0)</f>
        <v>0.85</v>
      </c>
      <c r="E5" s="18">
        <v>900</v>
      </c>
      <c r="F5" s="18">
        <v>300</v>
      </c>
      <c r="G5" s="17">
        <f t="shared" si="0"/>
        <v>0.84097222222222223</v>
      </c>
      <c r="I5" s="18">
        <f>IF(MID(A5,1,2)="RM",E5+F5,0)</f>
        <v>0</v>
      </c>
      <c r="J5" s="18">
        <f>IF(MID(A5,1,2)="MP",0,IF(MID(A5,1,1)="M",E5+F5,0))</f>
        <v>0</v>
      </c>
      <c r="K5" s="18">
        <f>IF(MID(A5,1,2)="KP",E5+F5,0)</f>
        <v>0</v>
      </c>
      <c r="L5" s="18">
        <f>IF(MID(A5,1,2)="MP",E5+F5,0)</f>
        <v>1200</v>
      </c>
      <c r="M5" s="18">
        <f>IF(MID(A5,1,2)="OC",E5+F5,0)</f>
        <v>0</v>
      </c>
      <c r="N5" s="18">
        <f>IF(MID(A5,1,2)="AS",E5+F5,0)</f>
        <v>0</v>
      </c>
      <c r="O5" s="18">
        <f>IF(MID(A5,1,2)="IP",E5+F5,0)</f>
        <v>0</v>
      </c>
      <c r="P5" s="18">
        <f t="shared" si="1"/>
        <v>20.399999999999999</v>
      </c>
      <c r="Q5" s="18">
        <f t="shared" si="2"/>
        <v>20</v>
      </c>
      <c r="R5" s="18">
        <f t="shared" si="4"/>
        <v>24</v>
      </c>
    </row>
    <row r="6" spans="1:19">
      <c r="A6" s="20" t="s">
        <v>148</v>
      </c>
      <c r="B6" s="27">
        <v>5</v>
      </c>
      <c r="C6" s="17">
        <f t="shared" ref="C6:C38" si="6">D5</f>
        <v>0.85</v>
      </c>
      <c r="D6" s="17">
        <f t="shared" ref="D6:D36" si="7">TIME(Q6,R6,0)</f>
        <v>0.86388888888888893</v>
      </c>
      <c r="E6" s="18">
        <v>900</v>
      </c>
      <c r="F6" s="18">
        <v>300</v>
      </c>
      <c r="G6" s="17">
        <f t="shared" ref="G6:G34" si="8">TIME(HOUR(C6),MINUTE(C6)+E6/120,0)</f>
        <v>0.85486111111111107</v>
      </c>
      <c r="I6" s="18">
        <f t="shared" ref="I6:I34" si="9">IF(MID(A6,1,2)="RM",E6+F6,0)</f>
        <v>0</v>
      </c>
      <c r="J6" s="18">
        <f t="shared" ref="J6:J34" si="10">IF(MID(A6,1,2)="MP",0,IF(MID(A6,1,1)="M",E6+F6,0))</f>
        <v>1200</v>
      </c>
      <c r="K6" s="18">
        <f t="shared" ref="K6:K34" si="11">IF(MID(A6,1,2)="KP",E6+F6,0)</f>
        <v>0</v>
      </c>
      <c r="L6" s="18">
        <f t="shared" ref="L6:L34" si="12">IF(MID(A6,1,2)="MP",E6+F6,0)</f>
        <v>0</v>
      </c>
      <c r="M6" s="18">
        <f t="shared" ref="M6:M34" si="13">IF(MID(A6,1,2)="OC",E6+F6,0)</f>
        <v>0</v>
      </c>
      <c r="N6" s="18">
        <f t="shared" ref="N6:N34" si="14">IF(MID(A6,1,2)="AS",E6+F6,0)</f>
        <v>0</v>
      </c>
      <c r="O6" s="18">
        <f t="shared" ref="O6:O34" si="15">IF(MID(A6,1,2)="IP",E6+F6,0)</f>
        <v>0</v>
      </c>
      <c r="P6" s="18">
        <f t="shared" ref="P6:P34" si="16">HOUR(C6)+(MINUTE(C6)+(E6+F6)/60)/60</f>
        <v>20.733333333333334</v>
      </c>
      <c r="Q6" s="18">
        <f t="shared" ref="Q6:Q34" si="17">INT(P6)</f>
        <v>20</v>
      </c>
      <c r="R6" s="18">
        <f t="shared" ref="R6:R34" si="18">ROUND(((P6-Q6)*60),0)</f>
        <v>44</v>
      </c>
    </row>
    <row r="7" spans="1:19">
      <c r="A7" s="20" t="s">
        <v>149</v>
      </c>
      <c r="B7" s="27">
        <v>5</v>
      </c>
      <c r="C7" s="17">
        <f t="shared" si="6"/>
        <v>0.86388888888888893</v>
      </c>
      <c r="D7" s="17">
        <f t="shared" si="7"/>
        <v>0.87777777777777777</v>
      </c>
      <c r="E7" s="18">
        <v>900</v>
      </c>
      <c r="F7" s="18">
        <v>300</v>
      </c>
      <c r="G7" s="17">
        <f t="shared" si="8"/>
        <v>0.86875000000000002</v>
      </c>
      <c r="I7" s="18">
        <f t="shared" si="9"/>
        <v>0</v>
      </c>
      <c r="J7" s="18">
        <f t="shared" si="10"/>
        <v>1200</v>
      </c>
      <c r="K7" s="18">
        <f t="shared" si="11"/>
        <v>0</v>
      </c>
      <c r="L7" s="18">
        <f t="shared" si="12"/>
        <v>0</v>
      </c>
      <c r="M7" s="18">
        <f t="shared" si="13"/>
        <v>0</v>
      </c>
      <c r="N7" s="18">
        <f t="shared" si="14"/>
        <v>0</v>
      </c>
      <c r="O7" s="18">
        <f t="shared" si="15"/>
        <v>0</v>
      </c>
      <c r="P7" s="18">
        <f t="shared" si="16"/>
        <v>21.066666666666666</v>
      </c>
      <c r="Q7" s="18">
        <f t="shared" si="17"/>
        <v>21</v>
      </c>
      <c r="R7" s="18">
        <f t="shared" si="18"/>
        <v>4</v>
      </c>
    </row>
    <row r="8" spans="1:19">
      <c r="A8" s="20" t="s">
        <v>150</v>
      </c>
      <c r="B8" s="27">
        <v>5</v>
      </c>
      <c r="C8" s="17">
        <f t="shared" si="6"/>
        <v>0.87777777777777777</v>
      </c>
      <c r="D8" s="17">
        <f t="shared" si="7"/>
        <v>0.89166666666666661</v>
      </c>
      <c r="E8" s="18">
        <v>900</v>
      </c>
      <c r="F8" s="18">
        <v>300</v>
      </c>
      <c r="G8" s="17">
        <f t="shared" si="8"/>
        <v>0.88263888888888886</v>
      </c>
      <c r="I8" s="18">
        <f t="shared" si="9"/>
        <v>0</v>
      </c>
      <c r="J8" s="18">
        <f t="shared" si="10"/>
        <v>1200</v>
      </c>
      <c r="K8" s="18">
        <f t="shared" si="11"/>
        <v>0</v>
      </c>
      <c r="L8" s="18">
        <f t="shared" si="12"/>
        <v>0</v>
      </c>
      <c r="M8" s="18">
        <f t="shared" si="13"/>
        <v>0</v>
      </c>
      <c r="N8" s="18">
        <f t="shared" si="14"/>
        <v>0</v>
      </c>
      <c r="O8" s="18">
        <f t="shared" si="15"/>
        <v>0</v>
      </c>
      <c r="P8" s="18">
        <f t="shared" si="16"/>
        <v>21.4</v>
      </c>
      <c r="Q8" s="18">
        <f t="shared" si="17"/>
        <v>21</v>
      </c>
      <c r="R8" s="18">
        <f t="shared" si="18"/>
        <v>24</v>
      </c>
    </row>
    <row r="9" spans="1:19">
      <c r="A9" s="20" t="s">
        <v>151</v>
      </c>
      <c r="B9" s="27">
        <v>5</v>
      </c>
      <c r="C9" s="17">
        <f t="shared" si="6"/>
        <v>0.89166666666666661</v>
      </c>
      <c r="D9" s="17">
        <f t="shared" si="7"/>
        <v>0.90555555555555556</v>
      </c>
      <c r="E9" s="18">
        <v>900</v>
      </c>
      <c r="F9" s="18">
        <v>300</v>
      </c>
      <c r="G9" s="17">
        <f t="shared" si="8"/>
        <v>0.8965277777777777</v>
      </c>
      <c r="I9" s="18">
        <f t="shared" si="9"/>
        <v>0</v>
      </c>
      <c r="J9" s="18">
        <f t="shared" si="10"/>
        <v>1200</v>
      </c>
      <c r="K9" s="18">
        <f t="shared" si="11"/>
        <v>0</v>
      </c>
      <c r="L9" s="18">
        <f t="shared" si="12"/>
        <v>0</v>
      </c>
      <c r="M9" s="18">
        <f t="shared" si="13"/>
        <v>0</v>
      </c>
      <c r="N9" s="18">
        <f t="shared" si="14"/>
        <v>0</v>
      </c>
      <c r="O9" s="18">
        <f t="shared" si="15"/>
        <v>0</v>
      </c>
      <c r="P9" s="18">
        <f t="shared" si="16"/>
        <v>21.733333333333334</v>
      </c>
      <c r="Q9" s="18">
        <f t="shared" si="17"/>
        <v>21</v>
      </c>
      <c r="R9" s="18">
        <f t="shared" si="18"/>
        <v>44</v>
      </c>
    </row>
    <row r="10" spans="1:19">
      <c r="A10" s="20" t="s">
        <v>152</v>
      </c>
      <c r="B10" s="27">
        <v>3</v>
      </c>
      <c r="C10" s="17">
        <f t="shared" si="6"/>
        <v>0.90555555555555556</v>
      </c>
      <c r="D10" s="17">
        <f t="shared" si="7"/>
        <v>0.9194444444444444</v>
      </c>
      <c r="E10" s="18">
        <v>900</v>
      </c>
      <c r="F10" s="18">
        <v>300</v>
      </c>
      <c r="G10" s="17">
        <f t="shared" si="8"/>
        <v>0.91041666666666676</v>
      </c>
      <c r="I10" s="18">
        <f t="shared" si="9"/>
        <v>0</v>
      </c>
      <c r="J10" s="18">
        <f t="shared" si="10"/>
        <v>1200</v>
      </c>
      <c r="K10" s="18">
        <f t="shared" si="11"/>
        <v>0</v>
      </c>
      <c r="L10" s="18">
        <f t="shared" si="12"/>
        <v>0</v>
      </c>
      <c r="M10" s="18">
        <f t="shared" si="13"/>
        <v>0</v>
      </c>
      <c r="N10" s="18">
        <f t="shared" si="14"/>
        <v>0</v>
      </c>
      <c r="O10" s="18">
        <f t="shared" si="15"/>
        <v>0</v>
      </c>
      <c r="P10" s="18">
        <f t="shared" si="16"/>
        <v>22.066666666666666</v>
      </c>
      <c r="Q10" s="18">
        <f t="shared" si="17"/>
        <v>22</v>
      </c>
      <c r="R10" s="18">
        <f t="shared" si="18"/>
        <v>4</v>
      </c>
    </row>
    <row r="11" spans="1:19">
      <c r="A11" s="20" t="s">
        <v>180</v>
      </c>
      <c r="B11" s="27">
        <v>2</v>
      </c>
      <c r="C11" s="17">
        <f t="shared" si="6"/>
        <v>0.9194444444444444</v>
      </c>
      <c r="D11" s="17">
        <f t="shared" si="7"/>
        <v>0.93333333333333324</v>
      </c>
      <c r="E11" s="18">
        <v>900</v>
      </c>
      <c r="F11" s="18">
        <v>300</v>
      </c>
      <c r="G11" s="17">
        <f t="shared" si="8"/>
        <v>0.9243055555555556</v>
      </c>
      <c r="I11" s="18">
        <f t="shared" si="9"/>
        <v>0</v>
      </c>
      <c r="J11" s="18">
        <f t="shared" si="10"/>
        <v>0</v>
      </c>
      <c r="K11" s="18">
        <f t="shared" si="11"/>
        <v>1200</v>
      </c>
      <c r="L11" s="18">
        <f t="shared" si="12"/>
        <v>0</v>
      </c>
      <c r="M11" s="18">
        <f t="shared" si="13"/>
        <v>0</v>
      </c>
      <c r="N11" s="18">
        <f t="shared" si="14"/>
        <v>0</v>
      </c>
      <c r="O11" s="18">
        <f t="shared" si="15"/>
        <v>0</v>
      </c>
      <c r="P11" s="18">
        <f t="shared" si="16"/>
        <v>22.4</v>
      </c>
      <c r="Q11" s="18">
        <f t="shared" si="17"/>
        <v>22</v>
      </c>
      <c r="R11" s="18">
        <f t="shared" si="18"/>
        <v>24</v>
      </c>
    </row>
    <row r="12" spans="1:19">
      <c r="A12" s="20" t="s">
        <v>154</v>
      </c>
      <c r="B12" s="27">
        <v>3</v>
      </c>
      <c r="C12" s="17">
        <f t="shared" si="6"/>
        <v>0.93333333333333324</v>
      </c>
      <c r="D12" s="17">
        <f t="shared" si="7"/>
        <v>0.9472222222222223</v>
      </c>
      <c r="E12" s="18">
        <v>900</v>
      </c>
      <c r="F12" s="18">
        <v>300</v>
      </c>
      <c r="G12" s="17">
        <f t="shared" si="8"/>
        <v>0.93819444444444444</v>
      </c>
      <c r="I12" s="18">
        <f t="shared" si="9"/>
        <v>0</v>
      </c>
      <c r="J12" s="18">
        <f t="shared" si="10"/>
        <v>1200</v>
      </c>
      <c r="K12" s="18">
        <f t="shared" si="11"/>
        <v>0</v>
      </c>
      <c r="L12" s="18">
        <f t="shared" si="12"/>
        <v>0</v>
      </c>
      <c r="M12" s="18">
        <f t="shared" si="13"/>
        <v>0</v>
      </c>
      <c r="N12" s="18">
        <f t="shared" si="14"/>
        <v>0</v>
      </c>
      <c r="O12" s="18">
        <f t="shared" si="15"/>
        <v>0</v>
      </c>
      <c r="P12" s="18">
        <f t="shared" si="16"/>
        <v>22.733333333333334</v>
      </c>
      <c r="Q12" s="18">
        <f t="shared" si="17"/>
        <v>22</v>
      </c>
      <c r="R12" s="18">
        <f t="shared" si="18"/>
        <v>44</v>
      </c>
    </row>
    <row r="13" spans="1:19">
      <c r="A13" s="20" t="s">
        <v>155</v>
      </c>
      <c r="B13" s="27">
        <v>4</v>
      </c>
      <c r="C13" s="17">
        <f t="shared" si="6"/>
        <v>0.9472222222222223</v>
      </c>
      <c r="D13" s="17">
        <f t="shared" si="7"/>
        <v>0.95763888888888893</v>
      </c>
      <c r="E13" s="18">
        <v>600</v>
      </c>
      <c r="F13" s="18">
        <v>300</v>
      </c>
      <c r="G13" s="17">
        <f t="shared" si="8"/>
        <v>0.9506944444444444</v>
      </c>
      <c r="I13" s="18">
        <f t="shared" si="9"/>
        <v>0</v>
      </c>
      <c r="J13" s="18">
        <f t="shared" si="10"/>
        <v>0</v>
      </c>
      <c r="K13" s="18">
        <f t="shared" si="11"/>
        <v>900</v>
      </c>
      <c r="L13" s="18">
        <f t="shared" si="12"/>
        <v>0</v>
      </c>
      <c r="M13" s="18">
        <f t="shared" si="13"/>
        <v>0</v>
      </c>
      <c r="N13" s="18">
        <f t="shared" si="14"/>
        <v>0</v>
      </c>
      <c r="O13" s="18">
        <f t="shared" si="15"/>
        <v>0</v>
      </c>
      <c r="P13" s="18">
        <f t="shared" si="16"/>
        <v>22.983333333333334</v>
      </c>
      <c r="Q13" s="18">
        <f t="shared" si="17"/>
        <v>22</v>
      </c>
      <c r="R13" s="18">
        <f t="shared" si="18"/>
        <v>59</v>
      </c>
    </row>
    <row r="14" spans="1:19">
      <c r="A14" s="20" t="s">
        <v>156</v>
      </c>
      <c r="B14" s="27">
        <v>3</v>
      </c>
      <c r="C14" s="17">
        <f t="shared" si="6"/>
        <v>0.95763888888888893</v>
      </c>
      <c r="D14" s="17">
        <f t="shared" si="7"/>
        <v>0.97152777777777777</v>
      </c>
      <c r="E14" s="18">
        <v>900</v>
      </c>
      <c r="F14" s="18">
        <v>300</v>
      </c>
      <c r="G14" s="17">
        <f t="shared" si="8"/>
        <v>0.96250000000000002</v>
      </c>
      <c r="I14" s="18">
        <f t="shared" si="9"/>
        <v>0</v>
      </c>
      <c r="J14" s="18">
        <f t="shared" si="10"/>
        <v>0</v>
      </c>
      <c r="K14" s="18">
        <f t="shared" si="11"/>
        <v>1200</v>
      </c>
      <c r="L14" s="18">
        <f t="shared" si="12"/>
        <v>0</v>
      </c>
      <c r="M14" s="18">
        <f t="shared" si="13"/>
        <v>0</v>
      </c>
      <c r="N14" s="18">
        <f t="shared" si="14"/>
        <v>0</v>
      </c>
      <c r="O14" s="18">
        <f t="shared" si="15"/>
        <v>0</v>
      </c>
      <c r="P14" s="18">
        <f t="shared" si="16"/>
        <v>23.316666666666666</v>
      </c>
      <c r="Q14" s="18">
        <f t="shared" si="17"/>
        <v>23</v>
      </c>
      <c r="R14" s="18">
        <f t="shared" si="18"/>
        <v>19</v>
      </c>
    </row>
    <row r="15" spans="1:19">
      <c r="A15" s="20" t="s">
        <v>157</v>
      </c>
      <c r="B15" s="27">
        <v>2</v>
      </c>
      <c r="C15" s="17">
        <f t="shared" si="6"/>
        <v>0.97152777777777777</v>
      </c>
      <c r="D15" s="17">
        <f t="shared" si="7"/>
        <v>0.98541666666666661</v>
      </c>
      <c r="E15" s="18">
        <v>900</v>
      </c>
      <c r="F15" s="18">
        <v>300</v>
      </c>
      <c r="G15" s="17">
        <f t="shared" si="8"/>
        <v>0.97638888888888886</v>
      </c>
      <c r="I15" s="18">
        <f t="shared" si="9"/>
        <v>0</v>
      </c>
      <c r="J15" s="18">
        <f t="shared" si="10"/>
        <v>0</v>
      </c>
      <c r="K15" s="18">
        <f t="shared" si="11"/>
        <v>1200</v>
      </c>
      <c r="L15" s="18">
        <f t="shared" si="12"/>
        <v>0</v>
      </c>
      <c r="M15" s="18">
        <f t="shared" si="13"/>
        <v>0</v>
      </c>
      <c r="N15" s="18">
        <f t="shared" si="14"/>
        <v>0</v>
      </c>
      <c r="O15" s="18">
        <f t="shared" si="15"/>
        <v>0</v>
      </c>
      <c r="P15" s="18">
        <f t="shared" si="16"/>
        <v>23.65</v>
      </c>
      <c r="Q15" s="18">
        <f t="shared" si="17"/>
        <v>23</v>
      </c>
      <c r="R15" s="18">
        <f t="shared" si="18"/>
        <v>39</v>
      </c>
    </row>
    <row r="16" spans="1:19">
      <c r="A16" s="20" t="s">
        <v>158</v>
      </c>
      <c r="B16" s="27">
        <v>5</v>
      </c>
      <c r="C16" s="17">
        <f t="shared" si="6"/>
        <v>0.98541666666666661</v>
      </c>
      <c r="D16" s="17">
        <f t="shared" si="7"/>
        <v>0.99930555555555556</v>
      </c>
      <c r="E16" s="18">
        <v>900</v>
      </c>
      <c r="F16" s="18">
        <v>300</v>
      </c>
      <c r="G16" s="17">
        <f t="shared" si="8"/>
        <v>0.9902777777777777</v>
      </c>
      <c r="I16" s="18">
        <f t="shared" si="9"/>
        <v>0</v>
      </c>
      <c r="J16" s="18">
        <f t="shared" si="10"/>
        <v>0</v>
      </c>
      <c r="K16" s="18">
        <f t="shared" si="11"/>
        <v>1200</v>
      </c>
      <c r="L16" s="18">
        <f t="shared" si="12"/>
        <v>0</v>
      </c>
      <c r="M16" s="18">
        <f t="shared" si="13"/>
        <v>0</v>
      </c>
      <c r="N16" s="18">
        <f t="shared" si="14"/>
        <v>0</v>
      </c>
      <c r="O16" s="18">
        <f t="shared" si="15"/>
        <v>0</v>
      </c>
      <c r="P16" s="18">
        <f t="shared" si="16"/>
        <v>23.983333333333334</v>
      </c>
      <c r="Q16" s="18">
        <f t="shared" si="17"/>
        <v>23</v>
      </c>
      <c r="R16" s="18">
        <f t="shared" si="18"/>
        <v>59</v>
      </c>
    </row>
    <row r="17" spans="1:19">
      <c r="A17" s="20" t="s">
        <v>159</v>
      </c>
      <c r="B17" s="27">
        <v>5</v>
      </c>
      <c r="C17" s="17">
        <f t="shared" si="6"/>
        <v>0.99930555555555556</v>
      </c>
      <c r="D17" s="17">
        <f t="shared" si="7"/>
        <v>1.0416666666666741E-2</v>
      </c>
      <c r="E17" s="18">
        <v>900</v>
      </c>
      <c r="F17" s="18">
        <v>60</v>
      </c>
      <c r="G17" s="17">
        <f t="shared" si="8"/>
        <v>4.1666666666666519E-3</v>
      </c>
      <c r="I17" s="18">
        <f t="shared" si="9"/>
        <v>0</v>
      </c>
      <c r="J17" s="18">
        <f t="shared" si="10"/>
        <v>0</v>
      </c>
      <c r="K17" s="18">
        <f t="shared" si="11"/>
        <v>0</v>
      </c>
      <c r="L17" s="18">
        <f t="shared" si="12"/>
        <v>0</v>
      </c>
      <c r="M17" s="18">
        <f t="shared" si="13"/>
        <v>960</v>
      </c>
      <c r="N17" s="18">
        <f t="shared" si="14"/>
        <v>0</v>
      </c>
      <c r="O17" s="18">
        <f t="shared" si="15"/>
        <v>0</v>
      </c>
      <c r="P17" s="18">
        <f t="shared" si="16"/>
        <v>24.25</v>
      </c>
      <c r="Q17" s="18">
        <f t="shared" si="17"/>
        <v>24</v>
      </c>
      <c r="R17" s="18">
        <f t="shared" si="18"/>
        <v>15</v>
      </c>
    </row>
    <row r="18" spans="1:19">
      <c r="A18" s="20" t="s">
        <v>160</v>
      </c>
      <c r="B18" s="27">
        <v>5</v>
      </c>
      <c r="C18" s="17">
        <f t="shared" si="6"/>
        <v>1.0416666666666741E-2</v>
      </c>
      <c r="D18" s="17">
        <f t="shared" si="7"/>
        <v>2.4999999999999998E-2</v>
      </c>
      <c r="E18" s="18">
        <v>1200</v>
      </c>
      <c r="F18" s="18">
        <v>60</v>
      </c>
      <c r="G18" s="17">
        <f t="shared" si="8"/>
        <v>1.7361111111111112E-2</v>
      </c>
      <c r="I18" s="18">
        <f t="shared" si="9"/>
        <v>0</v>
      </c>
      <c r="J18" s="18">
        <f t="shared" si="10"/>
        <v>0</v>
      </c>
      <c r="K18" s="18">
        <f t="shared" si="11"/>
        <v>0</v>
      </c>
      <c r="L18" s="18">
        <f t="shared" si="12"/>
        <v>0</v>
      </c>
      <c r="M18" s="18">
        <f t="shared" si="13"/>
        <v>1260</v>
      </c>
      <c r="N18" s="18">
        <f t="shared" si="14"/>
        <v>0</v>
      </c>
      <c r="O18" s="18">
        <f t="shared" si="15"/>
        <v>0</v>
      </c>
      <c r="P18" s="18">
        <f t="shared" si="16"/>
        <v>0.6</v>
      </c>
      <c r="Q18" s="18">
        <f t="shared" si="17"/>
        <v>0</v>
      </c>
      <c r="R18" s="18">
        <f t="shared" si="18"/>
        <v>36</v>
      </c>
    </row>
    <row r="19" spans="1:19">
      <c r="A19" s="20" t="s">
        <v>161</v>
      </c>
      <c r="B19" s="27">
        <v>5</v>
      </c>
      <c r="C19" s="17">
        <f t="shared" si="6"/>
        <v>2.4999999999999998E-2</v>
      </c>
      <c r="D19" s="17">
        <f t="shared" si="7"/>
        <v>3.9583333333333331E-2</v>
      </c>
      <c r="E19" s="18">
        <v>1200</v>
      </c>
      <c r="F19" s="18">
        <v>60</v>
      </c>
      <c r="G19" s="17">
        <f t="shared" si="8"/>
        <v>3.1944444444444449E-2</v>
      </c>
      <c r="I19" s="18">
        <f t="shared" si="9"/>
        <v>0</v>
      </c>
      <c r="J19" s="18">
        <f t="shared" si="10"/>
        <v>0</v>
      </c>
      <c r="K19" s="18">
        <f t="shared" si="11"/>
        <v>0</v>
      </c>
      <c r="L19" s="18">
        <f t="shared" si="12"/>
        <v>0</v>
      </c>
      <c r="M19" s="18">
        <f t="shared" si="13"/>
        <v>1260</v>
      </c>
      <c r="N19" s="18">
        <f t="shared" si="14"/>
        <v>0</v>
      </c>
      <c r="O19" s="18">
        <f t="shared" si="15"/>
        <v>0</v>
      </c>
      <c r="P19" s="18">
        <f t="shared" si="16"/>
        <v>0.95</v>
      </c>
      <c r="Q19" s="18">
        <f t="shared" si="17"/>
        <v>0</v>
      </c>
      <c r="R19" s="18">
        <f t="shared" si="18"/>
        <v>57</v>
      </c>
    </row>
    <row r="20" spans="1:19">
      <c r="A20" s="20" t="s">
        <v>162</v>
      </c>
      <c r="B20" s="27">
        <v>5</v>
      </c>
      <c r="C20" s="17">
        <f t="shared" si="6"/>
        <v>3.9583333333333331E-2</v>
      </c>
      <c r="D20" s="17">
        <f t="shared" si="7"/>
        <v>5.4166666666666669E-2</v>
      </c>
      <c r="E20" s="18">
        <v>1200</v>
      </c>
      <c r="F20" s="18">
        <v>60</v>
      </c>
      <c r="G20" s="17">
        <f t="shared" si="8"/>
        <v>4.6527777777777779E-2</v>
      </c>
      <c r="I20" s="18">
        <f t="shared" si="9"/>
        <v>0</v>
      </c>
      <c r="J20" s="18">
        <f t="shared" si="10"/>
        <v>0</v>
      </c>
      <c r="K20" s="18">
        <f t="shared" si="11"/>
        <v>0</v>
      </c>
      <c r="L20" s="18">
        <f t="shared" si="12"/>
        <v>0</v>
      </c>
      <c r="M20" s="18">
        <f t="shared" si="13"/>
        <v>1260</v>
      </c>
      <c r="N20" s="18">
        <f t="shared" si="14"/>
        <v>0</v>
      </c>
      <c r="O20" s="18">
        <f t="shared" si="15"/>
        <v>0</v>
      </c>
      <c r="P20" s="18">
        <f t="shared" si="16"/>
        <v>1.3</v>
      </c>
      <c r="Q20" s="18">
        <f t="shared" si="17"/>
        <v>1</v>
      </c>
      <c r="R20" s="18">
        <f t="shared" si="18"/>
        <v>18</v>
      </c>
    </row>
    <row r="21" spans="1:19">
      <c r="A21" s="20" t="s">
        <v>163</v>
      </c>
      <c r="B21" s="27">
        <v>5</v>
      </c>
      <c r="C21" s="17">
        <f t="shared" si="6"/>
        <v>5.4166666666666669E-2</v>
      </c>
      <c r="D21" s="17">
        <f t="shared" si="7"/>
        <v>6.8749999999999992E-2</v>
      </c>
      <c r="E21" s="18">
        <v>1200</v>
      </c>
      <c r="F21" s="18">
        <v>60</v>
      </c>
      <c r="G21" s="17">
        <f t="shared" si="8"/>
        <v>6.1111111111111116E-2</v>
      </c>
      <c r="I21" s="18">
        <f t="shared" si="9"/>
        <v>0</v>
      </c>
      <c r="J21" s="18">
        <f t="shared" si="10"/>
        <v>0</v>
      </c>
      <c r="K21" s="18">
        <f t="shared" si="11"/>
        <v>0</v>
      </c>
      <c r="L21" s="18">
        <f t="shared" si="12"/>
        <v>0</v>
      </c>
      <c r="M21" s="18">
        <f t="shared" si="13"/>
        <v>1260</v>
      </c>
      <c r="N21" s="18">
        <f t="shared" si="14"/>
        <v>0</v>
      </c>
      <c r="O21" s="18">
        <f t="shared" si="15"/>
        <v>0</v>
      </c>
      <c r="P21" s="18">
        <f t="shared" si="16"/>
        <v>1.65</v>
      </c>
      <c r="Q21" s="18">
        <f t="shared" si="17"/>
        <v>1</v>
      </c>
      <c r="R21" s="18">
        <f t="shared" si="18"/>
        <v>39</v>
      </c>
    </row>
    <row r="22" spans="1:19">
      <c r="A22" s="20" t="s">
        <v>164</v>
      </c>
      <c r="B22" s="27">
        <v>5</v>
      </c>
      <c r="C22" s="17">
        <f t="shared" si="6"/>
        <v>6.8749999999999992E-2</v>
      </c>
      <c r="D22" s="17">
        <f t="shared" si="7"/>
        <v>8.3333333333333329E-2</v>
      </c>
      <c r="E22" s="18">
        <v>1200</v>
      </c>
      <c r="F22" s="18">
        <v>60</v>
      </c>
      <c r="G22" s="17">
        <f t="shared" si="8"/>
        <v>7.5694444444444439E-2</v>
      </c>
      <c r="I22" s="18">
        <f t="shared" si="9"/>
        <v>0</v>
      </c>
      <c r="J22" s="18">
        <f t="shared" si="10"/>
        <v>0</v>
      </c>
      <c r="K22" s="18">
        <f t="shared" si="11"/>
        <v>0</v>
      </c>
      <c r="L22" s="18">
        <f t="shared" si="12"/>
        <v>0</v>
      </c>
      <c r="M22" s="18">
        <f t="shared" si="13"/>
        <v>1260</v>
      </c>
      <c r="N22" s="18">
        <f t="shared" si="14"/>
        <v>0</v>
      </c>
      <c r="O22" s="18">
        <f t="shared" si="15"/>
        <v>0</v>
      </c>
      <c r="P22" s="18">
        <f t="shared" si="16"/>
        <v>2</v>
      </c>
      <c r="Q22" s="18">
        <f t="shared" si="17"/>
        <v>2</v>
      </c>
      <c r="R22" s="18">
        <f t="shared" si="18"/>
        <v>0</v>
      </c>
    </row>
    <row r="23" spans="1:19">
      <c r="A23" s="20" t="s">
        <v>165</v>
      </c>
      <c r="B23" s="27">
        <v>5</v>
      </c>
      <c r="C23" s="17">
        <f t="shared" si="6"/>
        <v>8.3333333333333329E-2</v>
      </c>
      <c r="D23" s="17">
        <f t="shared" si="7"/>
        <v>0.10069444444444443</v>
      </c>
      <c r="E23" s="18">
        <v>1200</v>
      </c>
      <c r="F23" s="18">
        <v>300</v>
      </c>
      <c r="G23" s="17">
        <f t="shared" si="8"/>
        <v>9.0277777777777776E-2</v>
      </c>
      <c r="I23" s="18">
        <f t="shared" si="9"/>
        <v>0</v>
      </c>
      <c r="J23" s="18">
        <f t="shared" si="10"/>
        <v>0</v>
      </c>
      <c r="K23" s="18">
        <f t="shared" si="11"/>
        <v>0</v>
      </c>
      <c r="L23" s="18">
        <f t="shared" si="12"/>
        <v>0</v>
      </c>
      <c r="M23" s="18">
        <f t="shared" si="13"/>
        <v>1500</v>
      </c>
      <c r="N23" s="18">
        <f t="shared" si="14"/>
        <v>0</v>
      </c>
      <c r="O23" s="18">
        <f t="shared" si="15"/>
        <v>0</v>
      </c>
      <c r="P23" s="18">
        <f t="shared" si="16"/>
        <v>2.4166666666666665</v>
      </c>
      <c r="Q23" s="18">
        <f t="shared" si="17"/>
        <v>2</v>
      </c>
      <c r="R23" s="18">
        <f t="shared" si="18"/>
        <v>25</v>
      </c>
    </row>
    <row r="24" spans="1:19">
      <c r="A24" s="20" t="s">
        <v>166</v>
      </c>
      <c r="B24" s="27" t="s">
        <v>194</v>
      </c>
      <c r="C24" s="17">
        <f t="shared" si="6"/>
        <v>0.10069444444444443</v>
      </c>
      <c r="D24" s="17">
        <f t="shared" si="7"/>
        <v>0.10208333333333335</v>
      </c>
      <c r="E24" s="18">
        <v>60</v>
      </c>
      <c r="F24" s="18">
        <v>60</v>
      </c>
      <c r="G24" s="17">
        <f t="shared" si="8"/>
        <v>0.10069444444444443</v>
      </c>
      <c r="H24" s="20" t="s">
        <v>178</v>
      </c>
      <c r="I24" s="18">
        <f t="shared" si="9"/>
        <v>0</v>
      </c>
      <c r="J24" s="18">
        <f t="shared" si="10"/>
        <v>0</v>
      </c>
      <c r="K24" s="18">
        <f t="shared" si="11"/>
        <v>0</v>
      </c>
      <c r="L24" s="18">
        <f t="shared" si="12"/>
        <v>0</v>
      </c>
      <c r="M24" s="18">
        <f t="shared" si="13"/>
        <v>0</v>
      </c>
      <c r="N24" s="18">
        <f t="shared" si="14"/>
        <v>0</v>
      </c>
      <c r="O24" s="18">
        <f t="shared" si="15"/>
        <v>0</v>
      </c>
      <c r="P24" s="18">
        <f t="shared" si="16"/>
        <v>2.4500000000000002</v>
      </c>
      <c r="Q24" s="18">
        <f t="shared" si="17"/>
        <v>2</v>
      </c>
      <c r="R24" s="18">
        <f t="shared" si="18"/>
        <v>27</v>
      </c>
      <c r="S24" s="27">
        <f>SUM(E24:F24)</f>
        <v>120</v>
      </c>
    </row>
    <row r="25" spans="1:19">
      <c r="A25" s="20" t="s">
        <v>167</v>
      </c>
      <c r="B25" s="27" t="s">
        <v>194</v>
      </c>
      <c r="C25" s="17">
        <f t="shared" si="6"/>
        <v>0.10208333333333335</v>
      </c>
      <c r="D25" s="17">
        <f t="shared" si="7"/>
        <v>0.10486111111111111</v>
      </c>
      <c r="E25" s="18">
        <v>180</v>
      </c>
      <c r="F25" s="18">
        <v>60</v>
      </c>
      <c r="G25" s="17">
        <f t="shared" si="8"/>
        <v>0.10277777777777779</v>
      </c>
      <c r="H25" s="20" t="s">
        <v>178</v>
      </c>
      <c r="I25" s="18">
        <f t="shared" si="9"/>
        <v>0</v>
      </c>
      <c r="J25" s="18">
        <f t="shared" si="10"/>
        <v>0</v>
      </c>
      <c r="K25" s="18">
        <f t="shared" si="11"/>
        <v>0</v>
      </c>
      <c r="L25" s="18">
        <f t="shared" si="12"/>
        <v>0</v>
      </c>
      <c r="M25" s="18">
        <f t="shared" si="13"/>
        <v>0</v>
      </c>
      <c r="N25" s="18">
        <f t="shared" si="14"/>
        <v>0</v>
      </c>
      <c r="O25" s="18">
        <f t="shared" si="15"/>
        <v>0</v>
      </c>
      <c r="P25" s="18">
        <f t="shared" si="16"/>
        <v>2.5166666666666666</v>
      </c>
      <c r="Q25" s="18">
        <f t="shared" si="17"/>
        <v>2</v>
      </c>
      <c r="R25" s="18">
        <f t="shared" si="18"/>
        <v>31</v>
      </c>
      <c r="S25" s="27">
        <f t="shared" ref="S25:S27" si="19">SUM(E25:F25)</f>
        <v>240</v>
      </c>
    </row>
    <row r="26" spans="1:19">
      <c r="A26" s="20" t="s">
        <v>168</v>
      </c>
      <c r="B26" s="27" t="s">
        <v>194</v>
      </c>
      <c r="C26" s="17">
        <f t="shared" si="6"/>
        <v>0.10486111111111111</v>
      </c>
      <c r="D26" s="17">
        <f t="shared" si="7"/>
        <v>0.11944444444444445</v>
      </c>
      <c r="E26" s="18">
        <v>1200</v>
      </c>
      <c r="F26" s="18">
        <v>60</v>
      </c>
      <c r="G26" s="17">
        <f t="shared" si="8"/>
        <v>0.11180555555555556</v>
      </c>
      <c r="H26" s="20" t="s">
        <v>178</v>
      </c>
      <c r="I26" s="18">
        <f t="shared" si="9"/>
        <v>0</v>
      </c>
      <c r="J26" s="18">
        <f t="shared" si="10"/>
        <v>0</v>
      </c>
      <c r="K26" s="18">
        <f t="shared" si="11"/>
        <v>0</v>
      </c>
      <c r="L26" s="18">
        <f t="shared" si="12"/>
        <v>0</v>
      </c>
      <c r="M26" s="18">
        <f t="shared" si="13"/>
        <v>0</v>
      </c>
      <c r="N26" s="18">
        <f t="shared" si="14"/>
        <v>0</v>
      </c>
      <c r="O26" s="18">
        <f t="shared" si="15"/>
        <v>0</v>
      </c>
      <c r="P26" s="18">
        <f t="shared" si="16"/>
        <v>2.8666666666666667</v>
      </c>
      <c r="Q26" s="18">
        <f t="shared" si="17"/>
        <v>2</v>
      </c>
      <c r="R26" s="18">
        <f t="shared" si="18"/>
        <v>52</v>
      </c>
      <c r="S26" s="27">
        <f t="shared" si="19"/>
        <v>1260</v>
      </c>
    </row>
    <row r="27" spans="1:19">
      <c r="A27" s="20" t="s">
        <v>169</v>
      </c>
      <c r="B27" s="27" t="s">
        <v>194</v>
      </c>
      <c r="C27" s="17">
        <f t="shared" si="6"/>
        <v>0.11944444444444445</v>
      </c>
      <c r="D27" s="17">
        <f t="shared" si="7"/>
        <v>0.13055555555555556</v>
      </c>
      <c r="E27" s="18">
        <v>900</v>
      </c>
      <c r="F27" s="18">
        <v>60</v>
      </c>
      <c r="G27" s="17">
        <f t="shared" si="8"/>
        <v>0.12430555555555556</v>
      </c>
      <c r="H27" s="20" t="s">
        <v>178</v>
      </c>
      <c r="I27" s="18">
        <f t="shared" si="9"/>
        <v>0</v>
      </c>
      <c r="J27" s="18">
        <f t="shared" si="10"/>
        <v>0</v>
      </c>
      <c r="K27" s="18">
        <f t="shared" si="11"/>
        <v>0</v>
      </c>
      <c r="L27" s="18">
        <f t="shared" si="12"/>
        <v>0</v>
      </c>
      <c r="M27" s="18">
        <f t="shared" si="13"/>
        <v>0</v>
      </c>
      <c r="N27" s="18">
        <f t="shared" si="14"/>
        <v>0</v>
      </c>
      <c r="O27" s="18">
        <f t="shared" si="15"/>
        <v>0</v>
      </c>
      <c r="P27" s="18">
        <f t="shared" si="16"/>
        <v>3.1333333333333333</v>
      </c>
      <c r="Q27" s="18">
        <f t="shared" si="17"/>
        <v>3</v>
      </c>
      <c r="R27" s="18">
        <f t="shared" si="18"/>
        <v>8</v>
      </c>
      <c r="S27" s="27">
        <f t="shared" si="19"/>
        <v>960</v>
      </c>
    </row>
    <row r="28" spans="1:19">
      <c r="A28" s="20" t="s">
        <v>170</v>
      </c>
      <c r="B28" s="27" t="s">
        <v>194</v>
      </c>
      <c r="C28" s="17">
        <f t="shared" si="6"/>
        <v>0.13055555555555556</v>
      </c>
      <c r="D28" s="17">
        <f t="shared" si="7"/>
        <v>0.16180555555555556</v>
      </c>
      <c r="E28" s="18">
        <v>2400</v>
      </c>
      <c r="F28" s="18">
        <v>300</v>
      </c>
      <c r="G28" s="17">
        <f t="shared" si="8"/>
        <v>0.14444444444444446</v>
      </c>
      <c r="H28" s="20" t="s">
        <v>178</v>
      </c>
      <c r="I28" s="18">
        <f t="shared" si="9"/>
        <v>0</v>
      </c>
      <c r="J28" s="18">
        <f t="shared" si="10"/>
        <v>0</v>
      </c>
      <c r="K28" s="18">
        <f t="shared" si="11"/>
        <v>0</v>
      </c>
      <c r="L28" s="18">
        <f t="shared" si="12"/>
        <v>0</v>
      </c>
      <c r="M28" s="18">
        <f t="shared" si="13"/>
        <v>0</v>
      </c>
      <c r="N28" s="18">
        <f t="shared" si="14"/>
        <v>0</v>
      </c>
      <c r="O28" s="18">
        <f t="shared" si="15"/>
        <v>0</v>
      </c>
      <c r="P28" s="18">
        <f t="shared" si="16"/>
        <v>3.8833333333333333</v>
      </c>
      <c r="Q28" s="18">
        <f t="shared" si="17"/>
        <v>3</v>
      </c>
      <c r="R28" s="18">
        <f t="shared" si="18"/>
        <v>53</v>
      </c>
      <c r="S28" s="27">
        <f>SUM(E28:F28)</f>
        <v>2700</v>
      </c>
    </row>
    <row r="29" spans="1:19">
      <c r="A29" s="20" t="s">
        <v>160</v>
      </c>
      <c r="B29" s="27">
        <v>5</v>
      </c>
      <c r="C29" s="17">
        <f t="shared" si="6"/>
        <v>0.16180555555555556</v>
      </c>
      <c r="D29" s="17">
        <f t="shared" si="7"/>
        <v>0.1763888888888889</v>
      </c>
      <c r="E29" s="18">
        <v>1200</v>
      </c>
      <c r="F29" s="18">
        <v>60</v>
      </c>
      <c r="G29" s="17">
        <f t="shared" si="8"/>
        <v>0.16874999999999998</v>
      </c>
      <c r="I29" s="18">
        <f t="shared" si="9"/>
        <v>0</v>
      </c>
      <c r="J29" s="18">
        <f t="shared" si="10"/>
        <v>0</v>
      </c>
      <c r="K29" s="18">
        <f t="shared" si="11"/>
        <v>0</v>
      </c>
      <c r="L29" s="18">
        <f t="shared" si="12"/>
        <v>0</v>
      </c>
      <c r="M29" s="18">
        <f t="shared" si="13"/>
        <v>1260</v>
      </c>
      <c r="N29" s="18">
        <f t="shared" si="14"/>
        <v>0</v>
      </c>
      <c r="O29" s="18">
        <f t="shared" si="15"/>
        <v>0</v>
      </c>
      <c r="P29" s="18">
        <f t="shared" si="16"/>
        <v>4.2333333333333334</v>
      </c>
      <c r="Q29" s="18">
        <f t="shared" si="17"/>
        <v>4</v>
      </c>
      <c r="R29" s="18">
        <f t="shared" si="18"/>
        <v>14</v>
      </c>
    </row>
    <row r="30" spans="1:19">
      <c r="A30" s="20" t="s">
        <v>159</v>
      </c>
      <c r="B30" s="27">
        <v>5</v>
      </c>
      <c r="C30" s="17">
        <f t="shared" si="6"/>
        <v>0.1763888888888889</v>
      </c>
      <c r="D30" s="17">
        <f t="shared" si="7"/>
        <v>0.19027777777777777</v>
      </c>
      <c r="E30" s="18">
        <v>900</v>
      </c>
      <c r="F30" s="18">
        <v>300</v>
      </c>
      <c r="G30" s="17">
        <f t="shared" si="8"/>
        <v>0.18124999999999999</v>
      </c>
      <c r="I30" s="18">
        <f t="shared" si="9"/>
        <v>0</v>
      </c>
      <c r="J30" s="18">
        <f t="shared" si="10"/>
        <v>0</v>
      </c>
      <c r="K30" s="18">
        <f t="shared" si="11"/>
        <v>0</v>
      </c>
      <c r="L30" s="18">
        <f t="shared" si="12"/>
        <v>0</v>
      </c>
      <c r="M30" s="18">
        <f t="shared" si="13"/>
        <v>1200</v>
      </c>
      <c r="N30" s="18">
        <f t="shared" si="14"/>
        <v>0</v>
      </c>
      <c r="O30" s="18">
        <f t="shared" si="15"/>
        <v>0</v>
      </c>
      <c r="P30" s="18">
        <f t="shared" si="16"/>
        <v>4.5666666666666664</v>
      </c>
      <c r="Q30" s="18">
        <f t="shared" si="17"/>
        <v>4</v>
      </c>
      <c r="R30" s="18">
        <f t="shared" si="18"/>
        <v>34</v>
      </c>
    </row>
    <row r="31" spans="1:19">
      <c r="A31" s="20" t="s">
        <v>171</v>
      </c>
      <c r="B31" s="27">
        <v>5</v>
      </c>
      <c r="C31" s="17">
        <f t="shared" si="6"/>
        <v>0.19027777777777777</v>
      </c>
      <c r="D31" s="17">
        <f t="shared" si="7"/>
        <v>0.20069444444444443</v>
      </c>
      <c r="E31" s="18">
        <v>600</v>
      </c>
      <c r="F31" s="18">
        <v>300</v>
      </c>
      <c r="G31" s="17">
        <f t="shared" si="8"/>
        <v>0.19375000000000001</v>
      </c>
      <c r="I31" s="18">
        <f t="shared" si="9"/>
        <v>0</v>
      </c>
      <c r="J31" s="18">
        <f t="shared" si="10"/>
        <v>0</v>
      </c>
      <c r="K31" s="18">
        <f t="shared" si="11"/>
        <v>0</v>
      </c>
      <c r="L31" s="18">
        <f t="shared" si="12"/>
        <v>900</v>
      </c>
      <c r="M31" s="18">
        <f t="shared" si="13"/>
        <v>0</v>
      </c>
      <c r="N31" s="18">
        <f t="shared" si="14"/>
        <v>0</v>
      </c>
      <c r="O31" s="18">
        <f t="shared" si="15"/>
        <v>0</v>
      </c>
      <c r="P31" s="18">
        <f t="shared" si="16"/>
        <v>4.8166666666666664</v>
      </c>
      <c r="Q31" s="18">
        <f t="shared" si="17"/>
        <v>4</v>
      </c>
      <c r="R31" s="18">
        <f t="shared" si="18"/>
        <v>49</v>
      </c>
    </row>
    <row r="32" spans="1:19">
      <c r="A32" s="20" t="s">
        <v>172</v>
      </c>
      <c r="B32" s="27">
        <v>4</v>
      </c>
      <c r="C32" s="17">
        <f t="shared" si="6"/>
        <v>0.20069444444444443</v>
      </c>
      <c r="D32" s="17">
        <f t="shared" si="7"/>
        <v>0.21111111111111111</v>
      </c>
      <c r="E32" s="18">
        <v>600</v>
      </c>
      <c r="F32" s="18">
        <v>300</v>
      </c>
      <c r="G32" s="17">
        <f t="shared" si="8"/>
        <v>0.20416666666666669</v>
      </c>
      <c r="I32" s="18">
        <f t="shared" si="9"/>
        <v>0</v>
      </c>
      <c r="J32" s="18">
        <f t="shared" si="10"/>
        <v>0</v>
      </c>
      <c r="K32" s="18">
        <f t="shared" si="11"/>
        <v>0</v>
      </c>
      <c r="L32" s="18">
        <f t="shared" si="12"/>
        <v>900</v>
      </c>
      <c r="M32" s="18">
        <f t="shared" si="13"/>
        <v>0</v>
      </c>
      <c r="N32" s="18">
        <f t="shared" si="14"/>
        <v>0</v>
      </c>
      <c r="O32" s="18">
        <f t="shared" si="15"/>
        <v>0</v>
      </c>
      <c r="P32" s="18">
        <f t="shared" si="16"/>
        <v>5.0666666666666664</v>
      </c>
      <c r="Q32" s="18">
        <f t="shared" si="17"/>
        <v>5</v>
      </c>
      <c r="R32" s="18">
        <f t="shared" si="18"/>
        <v>4</v>
      </c>
    </row>
    <row r="33" spans="1:19">
      <c r="A33" s="20" t="s">
        <v>173</v>
      </c>
      <c r="B33" s="27">
        <v>5</v>
      </c>
      <c r="C33" s="17">
        <f t="shared" si="6"/>
        <v>0.21111111111111111</v>
      </c>
      <c r="D33" s="17">
        <f t="shared" si="7"/>
        <v>0.22500000000000001</v>
      </c>
      <c r="E33" s="18">
        <v>900</v>
      </c>
      <c r="F33" s="18">
        <v>300</v>
      </c>
      <c r="G33" s="17">
        <f t="shared" si="8"/>
        <v>0.21597222222222223</v>
      </c>
      <c r="I33" s="18">
        <f t="shared" si="9"/>
        <v>0</v>
      </c>
      <c r="J33" s="18">
        <f t="shared" si="10"/>
        <v>1200</v>
      </c>
      <c r="K33" s="18">
        <f t="shared" si="11"/>
        <v>0</v>
      </c>
      <c r="L33" s="18">
        <f t="shared" si="12"/>
        <v>0</v>
      </c>
      <c r="M33" s="18">
        <f t="shared" si="13"/>
        <v>0</v>
      </c>
      <c r="N33" s="18">
        <f t="shared" si="14"/>
        <v>0</v>
      </c>
      <c r="O33" s="18">
        <f t="shared" si="15"/>
        <v>0</v>
      </c>
      <c r="P33" s="18">
        <f t="shared" si="16"/>
        <v>5.4</v>
      </c>
      <c r="Q33" s="18">
        <f t="shared" si="17"/>
        <v>5</v>
      </c>
      <c r="R33" s="18">
        <f t="shared" si="18"/>
        <v>24</v>
      </c>
    </row>
    <row r="34" spans="1:19">
      <c r="A34" s="20" t="s">
        <v>174</v>
      </c>
      <c r="B34" s="27">
        <v>4</v>
      </c>
      <c r="C34" s="17">
        <f t="shared" si="6"/>
        <v>0.22500000000000001</v>
      </c>
      <c r="D34" s="17">
        <f t="shared" si="7"/>
        <v>0.23541666666666669</v>
      </c>
      <c r="E34" s="18">
        <v>600</v>
      </c>
      <c r="F34" s="18">
        <v>300</v>
      </c>
      <c r="G34" s="17">
        <f t="shared" si="8"/>
        <v>0.22847222222222222</v>
      </c>
      <c r="I34" s="18">
        <f t="shared" si="9"/>
        <v>0</v>
      </c>
      <c r="J34" s="18">
        <f t="shared" si="10"/>
        <v>0</v>
      </c>
      <c r="K34" s="18">
        <f t="shared" si="11"/>
        <v>900</v>
      </c>
      <c r="L34" s="18">
        <f t="shared" si="12"/>
        <v>0</v>
      </c>
      <c r="M34" s="18">
        <f t="shared" si="13"/>
        <v>0</v>
      </c>
      <c r="N34" s="18">
        <f t="shared" si="14"/>
        <v>0</v>
      </c>
      <c r="O34" s="18">
        <f t="shared" si="15"/>
        <v>0</v>
      </c>
      <c r="P34" s="18">
        <f t="shared" si="16"/>
        <v>5.65</v>
      </c>
      <c r="Q34" s="18">
        <f t="shared" si="17"/>
        <v>5</v>
      </c>
      <c r="R34" s="18">
        <f t="shared" si="18"/>
        <v>39</v>
      </c>
    </row>
    <row r="35" spans="1:19">
      <c r="A35" s="20" t="s">
        <v>177</v>
      </c>
      <c r="B35" s="27">
        <v>4</v>
      </c>
      <c r="C35" s="17">
        <f t="shared" si="6"/>
        <v>0.23541666666666669</v>
      </c>
      <c r="D35" s="17">
        <f t="shared" si="7"/>
        <v>0.24930555555555556</v>
      </c>
      <c r="E35" s="18">
        <v>900</v>
      </c>
      <c r="F35" s="18">
        <v>300</v>
      </c>
      <c r="G35" s="17">
        <f t="shared" ref="G35:G36" si="20">TIME(HOUR(C35),MINUTE(C35)+E35/120,0)</f>
        <v>0.24027777777777778</v>
      </c>
      <c r="I35" s="18">
        <f>IF(MID(A35,1,2)="RM",E35+F35,0)</f>
        <v>0</v>
      </c>
      <c r="J35" s="18">
        <f>IF(MID(A35,1,2)="MP",0,IF(MID(A35,1,1)="M",E35+F35,0))</f>
        <v>0</v>
      </c>
      <c r="K35" s="18">
        <f>IF(MID(A35,1,2)="KP",E35+F35,0)</f>
        <v>1200</v>
      </c>
      <c r="L35" s="18">
        <f>IF(MID(A35,1,2)="MP",E35+F35,0)</f>
        <v>0</v>
      </c>
      <c r="M35" s="18">
        <f>IF(MID(A35,1,2)="OC",E35+F35,0)</f>
        <v>0</v>
      </c>
      <c r="N35" s="18">
        <f>IF(MID(A35,1,2)="AS",E35+F35,0)</f>
        <v>0</v>
      </c>
      <c r="O35" s="18">
        <f>IF(MID(A35,1,2)="IP",E35+F35,0)</f>
        <v>0</v>
      </c>
      <c r="P35" s="18">
        <f t="shared" ref="P35:P36" si="21">HOUR(C35)+(MINUTE(C35)+(E35+F35)/60)/60</f>
        <v>5.9833333333333334</v>
      </c>
      <c r="Q35" s="18">
        <f t="shared" ref="Q35:Q36" si="22">INT(P35)</f>
        <v>5</v>
      </c>
      <c r="R35" s="18">
        <f t="shared" ref="R35:R36" si="23">ROUND(((P35-Q35)*60),0)</f>
        <v>59</v>
      </c>
    </row>
    <row r="36" spans="1:19">
      <c r="A36" s="20" t="s">
        <v>175</v>
      </c>
      <c r="B36" s="27">
        <v>4</v>
      </c>
      <c r="C36" s="17">
        <f t="shared" si="6"/>
        <v>0.24930555555555556</v>
      </c>
      <c r="D36" s="17">
        <f t="shared" si="7"/>
        <v>0.25972222222222224</v>
      </c>
      <c r="E36" s="18">
        <v>600</v>
      </c>
      <c r="F36" s="18">
        <v>300</v>
      </c>
      <c r="G36" s="17">
        <f t="shared" si="20"/>
        <v>0.25277777777777777</v>
      </c>
      <c r="I36" s="18">
        <f>IF(MID(A36,1,2)="RM",E36+F36,0)</f>
        <v>0</v>
      </c>
      <c r="J36" s="18">
        <f>IF(MID(A36,1,2)="MP",0,IF(MID(A36,1,1)="M",E36+F36,0))</f>
        <v>0</v>
      </c>
      <c r="K36" s="18">
        <f>IF(MID(A36,1,2)="KP",E36+F36,0)</f>
        <v>900</v>
      </c>
      <c r="L36" s="18">
        <f>IF(MID(A36,1,2)="MP",E36+F36,0)</f>
        <v>0</v>
      </c>
      <c r="M36" s="18">
        <f>IF(MID(A36,1,2)="OC",E36+F36,0)</f>
        <v>0</v>
      </c>
      <c r="N36" s="18">
        <f>IF(MID(A36,1,2)="AS",E36+F36,0)</f>
        <v>0</v>
      </c>
      <c r="O36" s="18">
        <f>IF(MID(A36,1,2)="IP",E36+F36,0)</f>
        <v>0</v>
      </c>
      <c r="P36" s="18">
        <f t="shared" si="21"/>
        <v>6.2333333333333334</v>
      </c>
      <c r="Q36" s="18">
        <f t="shared" si="22"/>
        <v>6</v>
      </c>
      <c r="R36" s="18">
        <f t="shared" si="23"/>
        <v>14</v>
      </c>
    </row>
    <row r="37" spans="1:19">
      <c r="A37" s="20" t="s">
        <v>176</v>
      </c>
      <c r="B37" s="27">
        <v>4</v>
      </c>
      <c r="C37" s="17">
        <f t="shared" si="6"/>
        <v>0.25972222222222224</v>
      </c>
      <c r="D37" s="17">
        <f t="shared" ref="D37:D38" si="24">TIME(Q37,R37,0)</f>
        <v>0.27361111111111108</v>
      </c>
      <c r="E37" s="18">
        <v>900</v>
      </c>
      <c r="F37" s="18">
        <v>300</v>
      </c>
      <c r="G37" s="17">
        <f t="shared" ref="G37:G38" si="25">TIME(HOUR(C37),MINUTE(C37)+E37/120,0)</f>
        <v>0.26458333333333334</v>
      </c>
      <c r="I37" s="18">
        <f t="shared" ref="I37:I38" si="26">IF(MID(A37,1,2)="RM",E37+F37,0)</f>
        <v>0</v>
      </c>
      <c r="J37" s="18">
        <f t="shared" ref="J37:J38" si="27">IF(MID(A37,1,2)="MP",0,IF(MID(A37,1,1)="M",E37+F37,0))</f>
        <v>0</v>
      </c>
      <c r="K37" s="18">
        <f t="shared" ref="K37:K38" si="28">IF(MID(A37,1,2)="KP",E37+F37,0)</f>
        <v>1200</v>
      </c>
      <c r="L37" s="18">
        <f t="shared" ref="L37:L38" si="29">IF(MID(A37,1,2)="MP",E37+F37,0)</f>
        <v>0</v>
      </c>
      <c r="M37" s="18">
        <f t="shared" ref="M37:M38" si="30">IF(MID(A37,1,2)="OC",E37+F37,0)</f>
        <v>0</v>
      </c>
      <c r="N37" s="18">
        <f t="shared" ref="N37:N38" si="31">IF(MID(A37,1,2)="AS",E37+F37,0)</f>
        <v>0</v>
      </c>
      <c r="O37" s="18">
        <f t="shared" ref="O37:O38" si="32">IF(MID(A37,1,2)="IP",E37+F37,0)</f>
        <v>0</v>
      </c>
      <c r="P37" s="18">
        <f t="shared" ref="P37:P38" si="33">HOUR(C37)+(MINUTE(C37)+(E37+F37)/60)/60</f>
        <v>6.5666666666666664</v>
      </c>
      <c r="Q37" s="18">
        <f t="shared" ref="Q37:Q38" si="34">INT(P37)</f>
        <v>6</v>
      </c>
      <c r="R37" s="18">
        <f t="shared" ref="R37:R38" si="35">ROUND(((P37-Q37)*60),0)</f>
        <v>34</v>
      </c>
    </row>
    <row r="38" spans="1:19">
      <c r="A38" s="20" t="s">
        <v>179</v>
      </c>
      <c r="B38" s="27">
        <v>5</v>
      </c>
      <c r="C38" s="17">
        <f t="shared" si="6"/>
        <v>0.27361111111111108</v>
      </c>
      <c r="D38" s="17">
        <f t="shared" si="24"/>
        <v>0.28750000000000003</v>
      </c>
      <c r="E38" s="18">
        <v>900</v>
      </c>
      <c r="F38" s="18">
        <v>300</v>
      </c>
      <c r="G38" s="17">
        <f t="shared" si="25"/>
        <v>0.27847222222222223</v>
      </c>
      <c r="I38" s="18">
        <f t="shared" si="26"/>
        <v>0</v>
      </c>
      <c r="J38" s="18">
        <f t="shared" si="27"/>
        <v>1200</v>
      </c>
      <c r="K38" s="18">
        <f t="shared" si="28"/>
        <v>0</v>
      </c>
      <c r="L38" s="18">
        <f t="shared" si="29"/>
        <v>0</v>
      </c>
      <c r="M38" s="18">
        <f t="shared" si="30"/>
        <v>0</v>
      </c>
      <c r="N38" s="18">
        <f t="shared" si="31"/>
        <v>0</v>
      </c>
      <c r="O38" s="18">
        <f t="shared" si="32"/>
        <v>0</v>
      </c>
      <c r="P38" s="18">
        <f t="shared" si="33"/>
        <v>6.9</v>
      </c>
      <c r="Q38" s="18">
        <f t="shared" si="34"/>
        <v>6</v>
      </c>
      <c r="R38" s="18">
        <f t="shared" si="35"/>
        <v>54</v>
      </c>
    </row>
    <row r="40" spans="1:19">
      <c r="H40" s="22" t="s">
        <v>31</v>
      </c>
      <c r="I40" s="23">
        <f t="shared" ref="I40:O40" si="36">SUM(I2:I38)</f>
        <v>0</v>
      </c>
      <c r="J40" s="23">
        <f t="shared" si="36"/>
        <v>10800</v>
      </c>
      <c r="K40" s="23">
        <f t="shared" si="36"/>
        <v>10800</v>
      </c>
      <c r="L40" s="23">
        <f t="shared" si="36"/>
        <v>4200</v>
      </c>
      <c r="M40" s="23">
        <f t="shared" si="36"/>
        <v>11220</v>
      </c>
      <c r="N40" s="23">
        <f t="shared" si="36"/>
        <v>0</v>
      </c>
      <c r="O40" s="23">
        <f t="shared" si="36"/>
        <v>0</v>
      </c>
      <c r="S40" s="27">
        <f>SUM(S24:S28)</f>
        <v>5280</v>
      </c>
    </row>
  </sheetData>
  <pageMargins left="0.75" right="0.75" top="1" bottom="1" header="0.5" footer="0.5"/>
  <pageSetup paperSize="9" orientation="portrait" horizontalDpi="4294967292" verticalDpi="4294967292"/>
  <ignoredErrors>
    <ignoredError sqref="P2 P5 G2 G5" emptyCellReference="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A7" workbookViewId="0">
      <selection activeCell="H18" sqref="H18"/>
    </sheetView>
  </sheetViews>
  <sheetFormatPr baseColWidth="10" defaultRowHeight="15" x14ac:dyDescent="0"/>
  <cols>
    <col min="2" max="2" width="10.83203125" style="1"/>
    <col min="3" max="4" width="10.83203125" style="5"/>
    <col min="19" max="19" width="10.83203125" style="1"/>
  </cols>
  <sheetData>
    <row r="1" spans="1:19">
      <c r="A1" s="9" t="s">
        <v>40</v>
      </c>
      <c r="B1" s="41" t="s">
        <v>193</v>
      </c>
      <c r="C1" s="12" t="s">
        <v>4</v>
      </c>
      <c r="D1" s="12" t="s">
        <v>5</v>
      </c>
      <c r="E1" s="8" t="s">
        <v>6</v>
      </c>
      <c r="F1" s="8" t="s">
        <v>11</v>
      </c>
      <c r="G1" s="7" t="s">
        <v>7</v>
      </c>
      <c r="H1" s="7" t="s">
        <v>43</v>
      </c>
      <c r="I1" s="8" t="s">
        <v>12</v>
      </c>
      <c r="J1" s="8" t="s">
        <v>13</v>
      </c>
      <c r="K1" s="8" t="s">
        <v>14</v>
      </c>
      <c r="L1" s="8" t="s">
        <v>15</v>
      </c>
      <c r="M1" s="8" t="s">
        <v>16</v>
      </c>
      <c r="N1" s="8" t="s">
        <v>17</v>
      </c>
      <c r="O1" s="8" t="s">
        <v>18</v>
      </c>
      <c r="P1" s="8"/>
      <c r="Q1" s="8"/>
      <c r="R1" s="8"/>
      <c r="S1" s="1" t="s">
        <v>195</v>
      </c>
    </row>
    <row r="2" spans="1:19" s="21" customFormat="1">
      <c r="A2" s="21" t="s">
        <v>144</v>
      </c>
      <c r="B2" s="42">
        <v>4</v>
      </c>
      <c r="C2" s="16">
        <f>'Summary DECEMBER 2013'!M3</f>
        <v>0.79791666666666661</v>
      </c>
      <c r="D2" s="30">
        <f t="shared" ref="D2:D3" si="0">TIME(Q2,R2,0)</f>
        <v>0.80833333333333324</v>
      </c>
      <c r="E2" s="31">
        <v>600</v>
      </c>
      <c r="F2" s="18">
        <v>300</v>
      </c>
      <c r="G2" s="32">
        <f t="shared" ref="G2:G3" si="1">TIME(HOUR(C2),MINUTE(C2)+E2/120,0)</f>
        <v>0.80138888888888893</v>
      </c>
      <c r="H2" s="20"/>
      <c r="I2" s="31">
        <f t="shared" ref="I2:I3" si="2">IF(MID(A2,1,2)="RM",E2+F2,0)</f>
        <v>0</v>
      </c>
      <c r="J2" s="31">
        <f t="shared" ref="J2:J3" si="3">IF(MID(A2,1,2)="MP",0,IF(MID(A2,1,1)="M",E2+F2,0))</f>
        <v>0</v>
      </c>
      <c r="K2" s="31">
        <f t="shared" ref="K2:K3" si="4">IF(MID(A2,1,2)="KP",E2+F2,0)</f>
        <v>900</v>
      </c>
      <c r="L2" s="31">
        <f t="shared" ref="L2:L3" si="5">IF(MID(A2,1,2)="MP",E2+F2,0)</f>
        <v>0</v>
      </c>
      <c r="M2" s="31">
        <f t="shared" ref="M2:M3" si="6">IF(MID(A2,1,2)="OC",E2+F2,0)</f>
        <v>0</v>
      </c>
      <c r="N2" s="31">
        <f t="shared" ref="N2:N3" si="7">IF(MID(A2,1,2)="AS",E2+F2,0)</f>
        <v>0</v>
      </c>
      <c r="O2" s="31">
        <f t="shared" ref="O2:O3" si="8">IF(MID(A2,1,2)="IP",E2+F2,0)</f>
        <v>0</v>
      </c>
      <c r="P2" s="31">
        <f t="shared" ref="P2:P3" si="9">HOUR(C2)+(MINUTE(C2)+(E2+F2)/60)/60</f>
        <v>19.399999999999999</v>
      </c>
      <c r="Q2" s="31">
        <f t="shared" ref="Q2:Q3" si="10">INT(P2)</f>
        <v>19</v>
      </c>
      <c r="R2" s="31">
        <f t="shared" ref="R2:R3" si="11">ROUND(((P2-Q2)*60),0)</f>
        <v>24</v>
      </c>
      <c r="S2" s="42"/>
    </row>
    <row r="3" spans="1:19" s="20" customFormat="1">
      <c r="A3" s="21" t="s">
        <v>181</v>
      </c>
      <c r="B3" s="42">
        <v>3</v>
      </c>
      <c r="C3" s="17">
        <f t="shared" ref="C3" si="12">D2</f>
        <v>0.80833333333333324</v>
      </c>
      <c r="D3" s="17">
        <f t="shared" si="0"/>
        <v>0.8222222222222223</v>
      </c>
      <c r="E3" s="31">
        <v>900</v>
      </c>
      <c r="F3" s="18">
        <v>300</v>
      </c>
      <c r="G3" s="19">
        <f t="shared" si="1"/>
        <v>0.81319444444444444</v>
      </c>
      <c r="I3" s="18">
        <f t="shared" si="2"/>
        <v>0</v>
      </c>
      <c r="J3" s="18">
        <f t="shared" si="3"/>
        <v>1200</v>
      </c>
      <c r="K3" s="18">
        <f t="shared" si="4"/>
        <v>0</v>
      </c>
      <c r="L3" s="18">
        <f t="shared" si="5"/>
        <v>0</v>
      </c>
      <c r="M3" s="18">
        <f t="shared" si="6"/>
        <v>0</v>
      </c>
      <c r="N3" s="18">
        <f t="shared" si="7"/>
        <v>0</v>
      </c>
      <c r="O3" s="18">
        <f t="shared" si="8"/>
        <v>0</v>
      </c>
      <c r="P3" s="18">
        <f t="shared" si="9"/>
        <v>19.733333333333334</v>
      </c>
      <c r="Q3" s="18">
        <f t="shared" si="10"/>
        <v>19</v>
      </c>
      <c r="R3" s="18">
        <f t="shared" si="11"/>
        <v>44</v>
      </c>
      <c r="S3" s="27"/>
    </row>
    <row r="4" spans="1:19" s="20" customFormat="1">
      <c r="A4" s="21" t="s">
        <v>146</v>
      </c>
      <c r="B4" s="42">
        <v>5</v>
      </c>
      <c r="C4" s="17">
        <f t="shared" ref="C4:C37" si="13">D3</f>
        <v>0.8222222222222223</v>
      </c>
      <c r="D4" s="17">
        <f t="shared" ref="D4:D37" si="14">TIME(Q4,R4,0)</f>
        <v>0.83611111111111114</v>
      </c>
      <c r="E4" s="31">
        <v>900</v>
      </c>
      <c r="F4" s="18">
        <v>300</v>
      </c>
      <c r="G4" s="19">
        <f t="shared" ref="G4:G37" si="15">TIME(HOUR(C4),MINUTE(C4)+E4/120,0)</f>
        <v>0.82708333333333339</v>
      </c>
      <c r="I4" s="18">
        <f t="shared" ref="I4:I37" si="16">IF(MID(A4,1,2)="RM",E4+F4,0)</f>
        <v>0</v>
      </c>
      <c r="J4" s="18">
        <f t="shared" ref="J4:J37" si="17">IF(MID(A4,1,2)="MP",0,IF(MID(A4,1,1)="M",E4+F4,0))</f>
        <v>0</v>
      </c>
      <c r="K4" s="18">
        <f t="shared" ref="K4:K37" si="18">IF(MID(A4,1,2)="KP",E4+F4,0)</f>
        <v>0</v>
      </c>
      <c r="L4" s="18">
        <f t="shared" ref="L4:L37" si="19">IF(MID(A4,1,2)="MP",E4+F4,0)</f>
        <v>1200</v>
      </c>
      <c r="M4" s="18">
        <f t="shared" ref="M4:M37" si="20">IF(MID(A4,1,2)="OC",E4+F4,0)</f>
        <v>0</v>
      </c>
      <c r="N4" s="18">
        <f t="shared" ref="N4:N37" si="21">IF(MID(A4,1,2)="AS",E4+F4,0)</f>
        <v>0</v>
      </c>
      <c r="O4" s="18">
        <f t="shared" ref="O4:O37" si="22">IF(MID(A4,1,2)="IP",E4+F4,0)</f>
        <v>0</v>
      </c>
      <c r="P4" s="18">
        <f t="shared" ref="P4:P37" si="23">HOUR(C4)+(MINUTE(C4)+(E4+F4)/60)/60</f>
        <v>20.066666666666666</v>
      </c>
      <c r="Q4" s="18">
        <f t="shared" ref="Q4:Q37" si="24">INT(P4)</f>
        <v>20</v>
      </c>
      <c r="R4" s="18">
        <f t="shared" ref="R4:R37" si="25">ROUND(((P4-Q4)*60),0)</f>
        <v>4</v>
      </c>
      <c r="S4" s="27"/>
    </row>
    <row r="5" spans="1:19" s="20" customFormat="1">
      <c r="A5" s="21" t="s">
        <v>182</v>
      </c>
      <c r="B5" s="42">
        <v>4</v>
      </c>
      <c r="C5" s="17">
        <f t="shared" si="13"/>
        <v>0.83611111111111114</v>
      </c>
      <c r="D5" s="17">
        <f t="shared" si="14"/>
        <v>0.85</v>
      </c>
      <c r="E5" s="31">
        <v>900</v>
      </c>
      <c r="F5" s="18">
        <v>300</v>
      </c>
      <c r="G5" s="19">
        <f t="shared" si="15"/>
        <v>0.84097222222222223</v>
      </c>
      <c r="I5" s="18">
        <f t="shared" si="16"/>
        <v>0</v>
      </c>
      <c r="J5" s="18">
        <f t="shared" si="17"/>
        <v>0</v>
      </c>
      <c r="K5" s="18">
        <f t="shared" si="18"/>
        <v>0</v>
      </c>
      <c r="L5" s="18">
        <f t="shared" si="19"/>
        <v>1200</v>
      </c>
      <c r="M5" s="18">
        <f t="shared" si="20"/>
        <v>0</v>
      </c>
      <c r="N5" s="18">
        <f t="shared" si="21"/>
        <v>0</v>
      </c>
      <c r="O5" s="18">
        <f t="shared" si="22"/>
        <v>0</v>
      </c>
      <c r="P5" s="18">
        <f t="shared" si="23"/>
        <v>20.399999999999999</v>
      </c>
      <c r="Q5" s="18">
        <f t="shared" si="24"/>
        <v>20</v>
      </c>
      <c r="R5" s="18">
        <f t="shared" si="25"/>
        <v>24</v>
      </c>
      <c r="S5" s="27"/>
    </row>
    <row r="6" spans="1:19" s="20" customFormat="1">
      <c r="A6" s="21" t="s">
        <v>148</v>
      </c>
      <c r="B6" s="42">
        <v>5</v>
      </c>
      <c r="C6" s="17">
        <f t="shared" si="13"/>
        <v>0.85</v>
      </c>
      <c r="D6" s="17">
        <f t="shared" si="14"/>
        <v>0.86388888888888893</v>
      </c>
      <c r="E6" s="31">
        <v>900</v>
      </c>
      <c r="F6" s="18">
        <v>300</v>
      </c>
      <c r="G6" s="19">
        <f t="shared" si="15"/>
        <v>0.85486111111111107</v>
      </c>
      <c r="I6" s="18">
        <f t="shared" si="16"/>
        <v>0</v>
      </c>
      <c r="J6" s="18">
        <f t="shared" si="17"/>
        <v>1200</v>
      </c>
      <c r="K6" s="18">
        <f t="shared" si="18"/>
        <v>0</v>
      </c>
      <c r="L6" s="18">
        <f t="shared" si="19"/>
        <v>0</v>
      </c>
      <c r="M6" s="18">
        <f t="shared" si="20"/>
        <v>0</v>
      </c>
      <c r="N6" s="18">
        <f t="shared" si="21"/>
        <v>0</v>
      </c>
      <c r="O6" s="18">
        <f t="shared" si="22"/>
        <v>0</v>
      </c>
      <c r="P6" s="18">
        <f t="shared" si="23"/>
        <v>20.733333333333334</v>
      </c>
      <c r="Q6" s="18">
        <f t="shared" si="24"/>
        <v>20</v>
      </c>
      <c r="R6" s="18">
        <f t="shared" si="25"/>
        <v>44</v>
      </c>
      <c r="S6" s="27"/>
    </row>
    <row r="7" spans="1:19" s="20" customFormat="1">
      <c r="A7" s="21" t="s">
        <v>183</v>
      </c>
      <c r="B7" s="42">
        <v>2</v>
      </c>
      <c r="C7" s="17">
        <f t="shared" si="13"/>
        <v>0.86388888888888893</v>
      </c>
      <c r="D7" s="17">
        <f t="shared" si="14"/>
        <v>0.87777777777777777</v>
      </c>
      <c r="E7" s="31">
        <v>900</v>
      </c>
      <c r="F7" s="18">
        <v>300</v>
      </c>
      <c r="G7" s="19">
        <f t="shared" si="15"/>
        <v>0.86875000000000002</v>
      </c>
      <c r="I7" s="18">
        <f t="shared" si="16"/>
        <v>0</v>
      </c>
      <c r="J7" s="18">
        <f t="shared" si="17"/>
        <v>0</v>
      </c>
      <c r="K7" s="18">
        <f t="shared" si="18"/>
        <v>1200</v>
      </c>
      <c r="L7" s="18">
        <f t="shared" si="19"/>
        <v>0</v>
      </c>
      <c r="M7" s="18">
        <f t="shared" si="20"/>
        <v>0</v>
      </c>
      <c r="N7" s="18">
        <f t="shared" si="21"/>
        <v>0</v>
      </c>
      <c r="O7" s="18">
        <f t="shared" si="22"/>
        <v>0</v>
      </c>
      <c r="P7" s="18">
        <f t="shared" si="23"/>
        <v>21.066666666666666</v>
      </c>
      <c r="Q7" s="18">
        <f t="shared" si="24"/>
        <v>21</v>
      </c>
      <c r="R7" s="18">
        <f t="shared" si="25"/>
        <v>4</v>
      </c>
      <c r="S7" s="27"/>
    </row>
    <row r="8" spans="1:19" s="20" customFormat="1">
      <c r="A8" s="21" t="s">
        <v>150</v>
      </c>
      <c r="B8" s="42">
        <v>5</v>
      </c>
      <c r="C8" s="17">
        <f t="shared" si="13"/>
        <v>0.87777777777777777</v>
      </c>
      <c r="D8" s="17">
        <f t="shared" si="14"/>
        <v>0.89166666666666661</v>
      </c>
      <c r="E8" s="31">
        <v>900</v>
      </c>
      <c r="F8" s="18">
        <v>300</v>
      </c>
      <c r="G8" s="19">
        <f t="shared" si="15"/>
        <v>0.88263888888888886</v>
      </c>
      <c r="I8" s="18">
        <f t="shared" si="16"/>
        <v>0</v>
      </c>
      <c r="J8" s="18">
        <f t="shared" si="17"/>
        <v>1200</v>
      </c>
      <c r="K8" s="18">
        <f t="shared" si="18"/>
        <v>0</v>
      </c>
      <c r="L8" s="18">
        <f t="shared" si="19"/>
        <v>0</v>
      </c>
      <c r="M8" s="18">
        <f t="shared" si="20"/>
        <v>0</v>
      </c>
      <c r="N8" s="18">
        <f t="shared" si="21"/>
        <v>0</v>
      </c>
      <c r="O8" s="18">
        <f t="shared" si="22"/>
        <v>0</v>
      </c>
      <c r="P8" s="18">
        <f t="shared" si="23"/>
        <v>21.4</v>
      </c>
      <c r="Q8" s="18">
        <f t="shared" si="24"/>
        <v>21</v>
      </c>
      <c r="R8" s="18">
        <f t="shared" si="25"/>
        <v>24</v>
      </c>
      <c r="S8" s="27"/>
    </row>
    <row r="9" spans="1:19" s="20" customFormat="1">
      <c r="A9" s="21" t="s">
        <v>192</v>
      </c>
      <c r="B9" s="42">
        <v>4</v>
      </c>
      <c r="C9" s="17">
        <f t="shared" si="13"/>
        <v>0.89166666666666661</v>
      </c>
      <c r="D9" s="17">
        <f t="shared" si="14"/>
        <v>0.90555555555555556</v>
      </c>
      <c r="E9" s="31">
        <v>900</v>
      </c>
      <c r="F9" s="18">
        <v>300</v>
      </c>
      <c r="G9" s="19">
        <f t="shared" si="15"/>
        <v>0.8965277777777777</v>
      </c>
      <c r="I9" s="18">
        <f t="shared" si="16"/>
        <v>0</v>
      </c>
      <c r="J9" s="18">
        <f t="shared" si="17"/>
        <v>0</v>
      </c>
      <c r="K9" s="18">
        <f t="shared" si="18"/>
        <v>0</v>
      </c>
      <c r="L9" s="18">
        <f t="shared" si="19"/>
        <v>1200</v>
      </c>
      <c r="M9" s="18">
        <f t="shared" si="20"/>
        <v>0</v>
      </c>
      <c r="N9" s="18">
        <f t="shared" si="21"/>
        <v>0</v>
      </c>
      <c r="O9" s="18">
        <f t="shared" si="22"/>
        <v>0</v>
      </c>
      <c r="P9" s="18">
        <f t="shared" si="23"/>
        <v>21.733333333333334</v>
      </c>
      <c r="Q9" s="18">
        <f t="shared" si="24"/>
        <v>21</v>
      </c>
      <c r="R9" s="18">
        <f t="shared" si="25"/>
        <v>44</v>
      </c>
      <c r="S9" s="27"/>
    </row>
    <row r="10" spans="1:19" s="20" customFormat="1">
      <c r="A10" s="21" t="s">
        <v>184</v>
      </c>
      <c r="B10" s="42">
        <v>3</v>
      </c>
      <c r="C10" s="17">
        <f t="shared" si="13"/>
        <v>0.90555555555555556</v>
      </c>
      <c r="D10" s="17">
        <f t="shared" si="14"/>
        <v>0.9194444444444444</v>
      </c>
      <c r="E10" s="31">
        <v>900</v>
      </c>
      <c r="F10" s="18">
        <v>300</v>
      </c>
      <c r="G10" s="19">
        <f t="shared" si="15"/>
        <v>0.91041666666666676</v>
      </c>
      <c r="I10" s="18">
        <f t="shared" si="16"/>
        <v>0</v>
      </c>
      <c r="J10" s="18">
        <f t="shared" si="17"/>
        <v>1200</v>
      </c>
      <c r="K10" s="18">
        <f t="shared" si="18"/>
        <v>0</v>
      </c>
      <c r="L10" s="18">
        <f t="shared" si="19"/>
        <v>0</v>
      </c>
      <c r="M10" s="18">
        <f t="shared" si="20"/>
        <v>0</v>
      </c>
      <c r="N10" s="18">
        <f t="shared" si="21"/>
        <v>0</v>
      </c>
      <c r="O10" s="18">
        <f t="shared" si="22"/>
        <v>0</v>
      </c>
      <c r="P10" s="18">
        <f t="shared" si="23"/>
        <v>22.066666666666666</v>
      </c>
      <c r="Q10" s="18">
        <f t="shared" si="24"/>
        <v>22</v>
      </c>
      <c r="R10" s="18">
        <f t="shared" si="25"/>
        <v>4</v>
      </c>
      <c r="S10" s="27"/>
    </row>
    <row r="11" spans="1:19" s="20" customFormat="1">
      <c r="A11" s="21" t="s">
        <v>155</v>
      </c>
      <c r="B11" s="42">
        <v>4</v>
      </c>
      <c r="C11" s="17">
        <f t="shared" si="13"/>
        <v>0.9194444444444444</v>
      </c>
      <c r="D11" s="17">
        <f t="shared" si="14"/>
        <v>0.92986111111111114</v>
      </c>
      <c r="E11" s="31">
        <v>600</v>
      </c>
      <c r="F11" s="18">
        <v>300</v>
      </c>
      <c r="G11" s="19">
        <f t="shared" si="15"/>
        <v>0.92291666666666661</v>
      </c>
      <c r="I11" s="18">
        <f t="shared" si="16"/>
        <v>0</v>
      </c>
      <c r="J11" s="18">
        <f t="shared" si="17"/>
        <v>0</v>
      </c>
      <c r="K11" s="18">
        <f t="shared" si="18"/>
        <v>900</v>
      </c>
      <c r="L11" s="18">
        <f t="shared" si="19"/>
        <v>0</v>
      </c>
      <c r="M11" s="18">
        <f t="shared" si="20"/>
        <v>0</v>
      </c>
      <c r="N11" s="18">
        <f t="shared" si="21"/>
        <v>0</v>
      </c>
      <c r="O11" s="18">
        <f t="shared" si="22"/>
        <v>0</v>
      </c>
      <c r="P11" s="18">
        <f t="shared" si="23"/>
        <v>22.316666666666666</v>
      </c>
      <c r="Q11" s="18">
        <f t="shared" si="24"/>
        <v>22</v>
      </c>
      <c r="R11" s="18">
        <f t="shared" si="25"/>
        <v>19</v>
      </c>
      <c r="S11" s="27"/>
    </row>
    <row r="12" spans="1:19" s="20" customFormat="1">
      <c r="A12" s="21" t="s">
        <v>149</v>
      </c>
      <c r="B12" s="42">
        <v>5</v>
      </c>
      <c r="C12" s="17">
        <f t="shared" si="13"/>
        <v>0.92986111111111114</v>
      </c>
      <c r="D12" s="17">
        <f t="shared" si="14"/>
        <v>0.94374999999999998</v>
      </c>
      <c r="E12" s="31">
        <v>900</v>
      </c>
      <c r="F12" s="18">
        <v>300</v>
      </c>
      <c r="G12" s="19">
        <f t="shared" si="15"/>
        <v>0.93472222222222223</v>
      </c>
      <c r="I12" s="18">
        <f t="shared" si="16"/>
        <v>0</v>
      </c>
      <c r="J12" s="18">
        <f t="shared" si="17"/>
        <v>1200</v>
      </c>
      <c r="K12" s="18">
        <f t="shared" si="18"/>
        <v>0</v>
      </c>
      <c r="L12" s="18">
        <f t="shared" si="19"/>
        <v>0</v>
      </c>
      <c r="M12" s="18">
        <f t="shared" si="20"/>
        <v>0</v>
      </c>
      <c r="N12" s="18">
        <f t="shared" si="21"/>
        <v>0</v>
      </c>
      <c r="O12" s="18">
        <f t="shared" si="22"/>
        <v>0</v>
      </c>
      <c r="P12" s="18">
        <f t="shared" si="23"/>
        <v>22.65</v>
      </c>
      <c r="Q12" s="18">
        <f t="shared" si="24"/>
        <v>22</v>
      </c>
      <c r="R12" s="18">
        <f t="shared" si="25"/>
        <v>39</v>
      </c>
      <c r="S12" s="27"/>
    </row>
    <row r="13" spans="1:19" s="20" customFormat="1">
      <c r="A13" s="21" t="s">
        <v>151</v>
      </c>
      <c r="B13" s="42">
        <v>5</v>
      </c>
      <c r="C13" s="17">
        <f t="shared" si="13"/>
        <v>0.94374999999999998</v>
      </c>
      <c r="D13" s="17">
        <f t="shared" si="14"/>
        <v>0.95763888888888893</v>
      </c>
      <c r="E13" s="31">
        <v>900</v>
      </c>
      <c r="F13" s="18">
        <v>300</v>
      </c>
      <c r="G13" s="19">
        <f t="shared" si="15"/>
        <v>0.94861111111111107</v>
      </c>
      <c r="I13" s="18">
        <f t="shared" si="16"/>
        <v>0</v>
      </c>
      <c r="J13" s="18">
        <f t="shared" si="17"/>
        <v>1200</v>
      </c>
      <c r="K13" s="18">
        <f t="shared" si="18"/>
        <v>0</v>
      </c>
      <c r="L13" s="18">
        <f t="shared" si="19"/>
        <v>0</v>
      </c>
      <c r="M13" s="18">
        <f t="shared" si="20"/>
        <v>0</v>
      </c>
      <c r="N13" s="18">
        <f t="shared" si="21"/>
        <v>0</v>
      </c>
      <c r="O13" s="18">
        <f t="shared" si="22"/>
        <v>0</v>
      </c>
      <c r="P13" s="18">
        <f t="shared" si="23"/>
        <v>22.983333333333334</v>
      </c>
      <c r="Q13" s="18">
        <f t="shared" si="24"/>
        <v>22</v>
      </c>
      <c r="R13" s="18">
        <f t="shared" si="25"/>
        <v>59</v>
      </c>
      <c r="S13" s="27"/>
    </row>
    <row r="14" spans="1:19" s="20" customFormat="1">
      <c r="A14" s="21" t="s">
        <v>186</v>
      </c>
      <c r="B14" s="42">
        <v>3</v>
      </c>
      <c r="C14" s="17">
        <f t="shared" si="13"/>
        <v>0.95763888888888893</v>
      </c>
      <c r="D14" s="17">
        <f t="shared" si="14"/>
        <v>0.97152777777777777</v>
      </c>
      <c r="E14" s="31">
        <v>900</v>
      </c>
      <c r="F14" s="18">
        <v>300</v>
      </c>
      <c r="G14" s="19">
        <f t="shared" si="15"/>
        <v>0.96250000000000002</v>
      </c>
      <c r="I14" s="18">
        <f t="shared" si="16"/>
        <v>0</v>
      </c>
      <c r="J14" s="18">
        <f t="shared" si="17"/>
        <v>0</v>
      </c>
      <c r="K14" s="18">
        <f t="shared" si="18"/>
        <v>1200</v>
      </c>
      <c r="L14" s="18">
        <f t="shared" si="19"/>
        <v>0</v>
      </c>
      <c r="M14" s="18">
        <f t="shared" si="20"/>
        <v>0</v>
      </c>
      <c r="N14" s="18">
        <f t="shared" si="21"/>
        <v>0</v>
      </c>
      <c r="O14" s="18">
        <f t="shared" si="22"/>
        <v>0</v>
      </c>
      <c r="P14" s="18">
        <f t="shared" si="23"/>
        <v>23.316666666666666</v>
      </c>
      <c r="Q14" s="18">
        <f t="shared" si="24"/>
        <v>23</v>
      </c>
      <c r="R14" s="18">
        <f t="shared" si="25"/>
        <v>19</v>
      </c>
      <c r="S14" s="27"/>
    </row>
    <row r="15" spans="1:19" s="20" customFormat="1">
      <c r="A15" s="21" t="s">
        <v>158</v>
      </c>
      <c r="B15" s="42">
        <v>5</v>
      </c>
      <c r="C15" s="17">
        <f t="shared" si="13"/>
        <v>0.97152777777777777</v>
      </c>
      <c r="D15" s="17">
        <f t="shared" si="14"/>
        <v>0.98541666666666661</v>
      </c>
      <c r="E15" s="31">
        <v>900</v>
      </c>
      <c r="F15" s="18">
        <v>300</v>
      </c>
      <c r="G15" s="19">
        <f t="shared" si="15"/>
        <v>0.97638888888888886</v>
      </c>
      <c r="I15" s="18">
        <f t="shared" si="16"/>
        <v>0</v>
      </c>
      <c r="J15" s="18">
        <f t="shared" si="17"/>
        <v>0</v>
      </c>
      <c r="K15" s="18">
        <f t="shared" si="18"/>
        <v>1200</v>
      </c>
      <c r="L15" s="18">
        <f t="shared" si="19"/>
        <v>0</v>
      </c>
      <c r="M15" s="18">
        <f t="shared" si="20"/>
        <v>0</v>
      </c>
      <c r="N15" s="18">
        <f t="shared" si="21"/>
        <v>0</v>
      </c>
      <c r="O15" s="18">
        <f t="shared" si="22"/>
        <v>0</v>
      </c>
      <c r="P15" s="18">
        <f t="shared" si="23"/>
        <v>23.65</v>
      </c>
      <c r="Q15" s="18">
        <f t="shared" si="24"/>
        <v>23</v>
      </c>
      <c r="R15" s="18">
        <f t="shared" si="25"/>
        <v>39</v>
      </c>
      <c r="S15" s="27"/>
    </row>
    <row r="16" spans="1:19" s="20" customFormat="1">
      <c r="A16" s="21" t="s">
        <v>159</v>
      </c>
      <c r="B16" s="42">
        <v>5</v>
      </c>
      <c r="C16" s="17">
        <f t="shared" si="13"/>
        <v>0.98541666666666661</v>
      </c>
      <c r="D16" s="17">
        <f t="shared" si="14"/>
        <v>0.99652777777777779</v>
      </c>
      <c r="E16" s="31">
        <v>900</v>
      </c>
      <c r="F16" s="18">
        <v>60</v>
      </c>
      <c r="G16" s="19">
        <f t="shared" si="15"/>
        <v>0.9902777777777777</v>
      </c>
      <c r="I16" s="18">
        <f t="shared" si="16"/>
        <v>0</v>
      </c>
      <c r="J16" s="18">
        <f t="shared" si="17"/>
        <v>0</v>
      </c>
      <c r="K16" s="18">
        <f t="shared" si="18"/>
        <v>0</v>
      </c>
      <c r="L16" s="18">
        <f t="shared" si="19"/>
        <v>0</v>
      </c>
      <c r="M16" s="18">
        <f t="shared" si="20"/>
        <v>960</v>
      </c>
      <c r="N16" s="18">
        <f t="shared" si="21"/>
        <v>0</v>
      </c>
      <c r="O16" s="18">
        <f t="shared" si="22"/>
        <v>0</v>
      </c>
      <c r="P16" s="18">
        <f t="shared" si="23"/>
        <v>23.916666666666668</v>
      </c>
      <c r="Q16" s="18">
        <f t="shared" si="24"/>
        <v>23</v>
      </c>
      <c r="R16" s="18">
        <f t="shared" si="25"/>
        <v>55</v>
      </c>
      <c r="S16" s="27"/>
    </row>
    <row r="17" spans="1:19" s="20" customFormat="1">
      <c r="A17" s="21" t="s">
        <v>160</v>
      </c>
      <c r="B17" s="42">
        <v>5</v>
      </c>
      <c r="C17" s="17">
        <f t="shared" si="13"/>
        <v>0.99652777777777779</v>
      </c>
      <c r="D17" s="17">
        <f t="shared" si="14"/>
        <v>1.388888888888884E-2</v>
      </c>
      <c r="E17" s="31">
        <v>1200</v>
      </c>
      <c r="F17" s="18">
        <v>300</v>
      </c>
      <c r="G17" s="19">
        <f t="shared" si="15"/>
        <v>3.4722222222220989E-3</v>
      </c>
      <c r="I17" s="18">
        <f t="shared" si="16"/>
        <v>0</v>
      </c>
      <c r="J17" s="18">
        <f t="shared" si="17"/>
        <v>0</v>
      </c>
      <c r="K17" s="18">
        <f t="shared" si="18"/>
        <v>0</v>
      </c>
      <c r="L17" s="18">
        <f t="shared" si="19"/>
        <v>0</v>
      </c>
      <c r="M17" s="18">
        <f t="shared" si="20"/>
        <v>1500</v>
      </c>
      <c r="N17" s="18">
        <f t="shared" si="21"/>
        <v>0</v>
      </c>
      <c r="O17" s="18">
        <f t="shared" si="22"/>
        <v>0</v>
      </c>
      <c r="P17" s="18">
        <f t="shared" si="23"/>
        <v>24.333333333333332</v>
      </c>
      <c r="Q17" s="18">
        <f t="shared" si="24"/>
        <v>24</v>
      </c>
      <c r="R17" s="18">
        <f t="shared" si="25"/>
        <v>20</v>
      </c>
      <c r="S17" s="27"/>
    </row>
    <row r="18" spans="1:19" s="20" customFormat="1">
      <c r="A18" s="21" t="s">
        <v>187</v>
      </c>
      <c r="B18" s="42" t="s">
        <v>194</v>
      </c>
      <c r="C18" s="17">
        <f t="shared" si="13"/>
        <v>1.388888888888884E-2</v>
      </c>
      <c r="D18" s="17">
        <f t="shared" si="14"/>
        <v>1.6666666666666666E-2</v>
      </c>
      <c r="E18" s="31">
        <v>180</v>
      </c>
      <c r="F18" s="18">
        <v>60</v>
      </c>
      <c r="G18" s="19">
        <f t="shared" si="15"/>
        <v>1.4583333333333332E-2</v>
      </c>
      <c r="H18" s="20" t="s">
        <v>178</v>
      </c>
      <c r="I18" s="18">
        <f t="shared" si="16"/>
        <v>0</v>
      </c>
      <c r="J18" s="18">
        <f t="shared" si="17"/>
        <v>0</v>
      </c>
      <c r="K18" s="18">
        <f t="shared" si="18"/>
        <v>0</v>
      </c>
      <c r="L18" s="18">
        <f t="shared" si="19"/>
        <v>0</v>
      </c>
      <c r="M18" s="18">
        <f t="shared" si="20"/>
        <v>0</v>
      </c>
      <c r="N18" s="18">
        <f t="shared" si="21"/>
        <v>0</v>
      </c>
      <c r="O18" s="18">
        <f t="shared" si="22"/>
        <v>0</v>
      </c>
      <c r="P18" s="18">
        <f t="shared" si="23"/>
        <v>0.4</v>
      </c>
      <c r="Q18" s="18">
        <f t="shared" si="24"/>
        <v>0</v>
      </c>
      <c r="R18" s="18">
        <f t="shared" si="25"/>
        <v>24</v>
      </c>
      <c r="S18" s="27">
        <f>SUM(E18:F18)</f>
        <v>240</v>
      </c>
    </row>
    <row r="19" spans="1:19" s="20" customFormat="1">
      <c r="A19" s="21" t="s">
        <v>188</v>
      </c>
      <c r="B19" s="42" t="s">
        <v>194</v>
      </c>
      <c r="C19" s="17">
        <f t="shared" si="13"/>
        <v>1.6666666666666666E-2</v>
      </c>
      <c r="D19" s="17">
        <f t="shared" si="14"/>
        <v>1.9444444444444445E-2</v>
      </c>
      <c r="E19" s="31">
        <v>180</v>
      </c>
      <c r="F19" s="18">
        <v>60</v>
      </c>
      <c r="G19" s="19">
        <f t="shared" si="15"/>
        <v>1.7361111111111112E-2</v>
      </c>
      <c r="H19" s="20" t="s">
        <v>178</v>
      </c>
      <c r="I19" s="18">
        <f t="shared" si="16"/>
        <v>0</v>
      </c>
      <c r="J19" s="18">
        <f t="shared" si="17"/>
        <v>0</v>
      </c>
      <c r="K19" s="18">
        <f t="shared" si="18"/>
        <v>0</v>
      </c>
      <c r="L19" s="18">
        <f t="shared" si="19"/>
        <v>0</v>
      </c>
      <c r="M19" s="18">
        <f t="shared" si="20"/>
        <v>0</v>
      </c>
      <c r="N19" s="18">
        <f t="shared" si="21"/>
        <v>0</v>
      </c>
      <c r="O19" s="18">
        <f t="shared" si="22"/>
        <v>0</v>
      </c>
      <c r="P19" s="18">
        <f t="shared" si="23"/>
        <v>0.46666666666666667</v>
      </c>
      <c r="Q19" s="18">
        <f t="shared" si="24"/>
        <v>0</v>
      </c>
      <c r="R19" s="18">
        <f t="shared" si="25"/>
        <v>28</v>
      </c>
      <c r="S19" s="27">
        <f t="shared" ref="S19:S23" si="26">SUM(E19:F19)</f>
        <v>240</v>
      </c>
    </row>
    <row r="20" spans="1:19" s="20" customFormat="1">
      <c r="A20" s="21" t="s">
        <v>189</v>
      </c>
      <c r="B20" s="42" t="s">
        <v>194</v>
      </c>
      <c r="C20" s="17">
        <f t="shared" si="13"/>
        <v>1.9444444444444445E-2</v>
      </c>
      <c r="D20" s="17">
        <f t="shared" si="14"/>
        <v>2.2916666666666669E-2</v>
      </c>
      <c r="E20" s="31">
        <v>240</v>
      </c>
      <c r="F20" s="18">
        <v>60</v>
      </c>
      <c r="G20" s="19">
        <f t="shared" si="15"/>
        <v>2.0833333333333332E-2</v>
      </c>
      <c r="H20" s="20" t="s">
        <v>178</v>
      </c>
      <c r="I20" s="18">
        <f t="shared" si="16"/>
        <v>0</v>
      </c>
      <c r="J20" s="18">
        <f t="shared" si="17"/>
        <v>0</v>
      </c>
      <c r="K20" s="18">
        <f t="shared" si="18"/>
        <v>0</v>
      </c>
      <c r="L20" s="18">
        <f t="shared" si="19"/>
        <v>0</v>
      </c>
      <c r="M20" s="18">
        <f t="shared" si="20"/>
        <v>0</v>
      </c>
      <c r="N20" s="18">
        <f t="shared" si="21"/>
        <v>0</v>
      </c>
      <c r="O20" s="18">
        <f t="shared" si="22"/>
        <v>0</v>
      </c>
      <c r="P20" s="18">
        <f t="shared" si="23"/>
        <v>0.55000000000000004</v>
      </c>
      <c r="Q20" s="18">
        <f t="shared" si="24"/>
        <v>0</v>
      </c>
      <c r="R20" s="18">
        <f t="shared" si="25"/>
        <v>33</v>
      </c>
      <c r="S20" s="27">
        <f t="shared" si="26"/>
        <v>300</v>
      </c>
    </row>
    <row r="21" spans="1:19" s="20" customFormat="1">
      <c r="A21" s="21" t="s">
        <v>190</v>
      </c>
      <c r="B21" s="42" t="s">
        <v>194</v>
      </c>
      <c r="C21" s="17">
        <f t="shared" si="13"/>
        <v>2.2916666666666669E-2</v>
      </c>
      <c r="D21" s="17">
        <f t="shared" si="14"/>
        <v>3.7499999999999999E-2</v>
      </c>
      <c r="E21" s="31">
        <v>1200</v>
      </c>
      <c r="F21" s="18">
        <v>60</v>
      </c>
      <c r="G21" s="19">
        <f t="shared" si="15"/>
        <v>2.9861111111111113E-2</v>
      </c>
      <c r="H21" s="20" t="s">
        <v>178</v>
      </c>
      <c r="I21" s="18">
        <f t="shared" si="16"/>
        <v>0</v>
      </c>
      <c r="J21" s="18">
        <f t="shared" si="17"/>
        <v>0</v>
      </c>
      <c r="K21" s="18">
        <f t="shared" si="18"/>
        <v>0</v>
      </c>
      <c r="L21" s="18">
        <f t="shared" si="19"/>
        <v>0</v>
      </c>
      <c r="M21" s="18">
        <f t="shared" si="20"/>
        <v>0</v>
      </c>
      <c r="N21" s="18">
        <f t="shared" si="21"/>
        <v>0</v>
      </c>
      <c r="O21" s="18">
        <f t="shared" si="22"/>
        <v>0</v>
      </c>
      <c r="P21" s="18">
        <f t="shared" si="23"/>
        <v>0.9</v>
      </c>
      <c r="Q21" s="18">
        <f t="shared" si="24"/>
        <v>0</v>
      </c>
      <c r="R21" s="18">
        <f t="shared" si="25"/>
        <v>54</v>
      </c>
      <c r="S21" s="27">
        <f t="shared" si="26"/>
        <v>1260</v>
      </c>
    </row>
    <row r="22" spans="1:19" s="20" customFormat="1">
      <c r="A22" s="21" t="s">
        <v>191</v>
      </c>
      <c r="B22" s="42" t="s">
        <v>194</v>
      </c>
      <c r="C22" s="17">
        <f t="shared" si="13"/>
        <v>3.7499999999999999E-2</v>
      </c>
      <c r="D22" s="17">
        <f t="shared" si="14"/>
        <v>6.1805555555555558E-2</v>
      </c>
      <c r="E22" s="31">
        <v>1800</v>
      </c>
      <c r="F22" s="18">
        <v>300</v>
      </c>
      <c r="G22" s="19">
        <f t="shared" si="15"/>
        <v>4.7916666666666663E-2</v>
      </c>
      <c r="H22" s="20" t="s">
        <v>178</v>
      </c>
      <c r="I22" s="18">
        <f t="shared" si="16"/>
        <v>0</v>
      </c>
      <c r="J22" s="18">
        <f t="shared" si="17"/>
        <v>0</v>
      </c>
      <c r="K22" s="18">
        <f t="shared" si="18"/>
        <v>0</v>
      </c>
      <c r="L22" s="18">
        <f t="shared" si="19"/>
        <v>0</v>
      </c>
      <c r="M22" s="18">
        <f t="shared" si="20"/>
        <v>0</v>
      </c>
      <c r="N22" s="18">
        <f t="shared" si="21"/>
        <v>0</v>
      </c>
      <c r="O22" s="18">
        <f t="shared" si="22"/>
        <v>0</v>
      </c>
      <c r="P22" s="18">
        <f t="shared" si="23"/>
        <v>1.4833333333333334</v>
      </c>
      <c r="Q22" s="18">
        <f t="shared" si="24"/>
        <v>1</v>
      </c>
      <c r="R22" s="18">
        <f t="shared" si="25"/>
        <v>29</v>
      </c>
      <c r="S22" s="27">
        <f t="shared" si="26"/>
        <v>2100</v>
      </c>
    </row>
    <row r="23" spans="1:19" s="20" customFormat="1">
      <c r="A23" s="21" t="s">
        <v>161</v>
      </c>
      <c r="B23" s="42">
        <v>5</v>
      </c>
      <c r="C23" s="17">
        <f t="shared" si="13"/>
        <v>6.1805555555555558E-2</v>
      </c>
      <c r="D23" s="17">
        <f t="shared" si="14"/>
        <v>7.6388888888888895E-2</v>
      </c>
      <c r="E23" s="31">
        <v>1200</v>
      </c>
      <c r="F23" s="18">
        <v>60</v>
      </c>
      <c r="G23" s="19">
        <f t="shared" si="15"/>
        <v>6.8749999999999992E-2</v>
      </c>
      <c r="I23" s="18">
        <f t="shared" si="16"/>
        <v>0</v>
      </c>
      <c r="J23" s="18">
        <f t="shared" si="17"/>
        <v>0</v>
      </c>
      <c r="K23" s="18">
        <f t="shared" si="18"/>
        <v>0</v>
      </c>
      <c r="L23" s="18">
        <f t="shared" si="19"/>
        <v>0</v>
      </c>
      <c r="M23" s="18">
        <f t="shared" si="20"/>
        <v>1260</v>
      </c>
      <c r="N23" s="18">
        <f t="shared" si="21"/>
        <v>0</v>
      </c>
      <c r="O23" s="18">
        <f t="shared" si="22"/>
        <v>0</v>
      </c>
      <c r="P23" s="18">
        <f t="shared" si="23"/>
        <v>1.8333333333333335</v>
      </c>
      <c r="Q23" s="18">
        <f t="shared" si="24"/>
        <v>1</v>
      </c>
      <c r="R23" s="18">
        <f t="shared" si="25"/>
        <v>50</v>
      </c>
      <c r="S23" s="27">
        <f t="shared" si="26"/>
        <v>1260</v>
      </c>
    </row>
    <row r="24" spans="1:19" s="20" customFormat="1">
      <c r="A24" s="21" t="s">
        <v>162</v>
      </c>
      <c r="B24" s="42">
        <v>5</v>
      </c>
      <c r="C24" s="17">
        <f t="shared" si="13"/>
        <v>7.6388888888888895E-2</v>
      </c>
      <c r="D24" s="17">
        <f t="shared" si="14"/>
        <v>9.0972222222222218E-2</v>
      </c>
      <c r="E24" s="31">
        <v>1200</v>
      </c>
      <c r="F24" s="18">
        <v>60</v>
      </c>
      <c r="G24" s="19">
        <f t="shared" si="15"/>
        <v>8.3333333333333329E-2</v>
      </c>
      <c r="I24" s="18">
        <f t="shared" si="16"/>
        <v>0</v>
      </c>
      <c r="J24" s="18">
        <f t="shared" si="17"/>
        <v>0</v>
      </c>
      <c r="K24" s="18">
        <f t="shared" si="18"/>
        <v>0</v>
      </c>
      <c r="L24" s="18">
        <f t="shared" si="19"/>
        <v>0</v>
      </c>
      <c r="M24" s="18">
        <f t="shared" si="20"/>
        <v>1260</v>
      </c>
      <c r="N24" s="18">
        <f t="shared" si="21"/>
        <v>0</v>
      </c>
      <c r="O24" s="18">
        <f t="shared" si="22"/>
        <v>0</v>
      </c>
      <c r="P24" s="18">
        <f t="shared" si="23"/>
        <v>2.1833333333333336</v>
      </c>
      <c r="Q24" s="18">
        <f t="shared" si="24"/>
        <v>2</v>
      </c>
      <c r="R24" s="18">
        <f t="shared" si="25"/>
        <v>11</v>
      </c>
      <c r="S24" s="27"/>
    </row>
    <row r="25" spans="1:19" s="20" customFormat="1">
      <c r="A25" s="21" t="s">
        <v>163</v>
      </c>
      <c r="B25" s="42">
        <v>5</v>
      </c>
      <c r="C25" s="17">
        <f t="shared" si="13"/>
        <v>9.0972222222222218E-2</v>
      </c>
      <c r="D25" s="17">
        <f t="shared" si="14"/>
        <v>0.10555555555555556</v>
      </c>
      <c r="E25" s="31">
        <v>1200</v>
      </c>
      <c r="F25" s="18">
        <v>60</v>
      </c>
      <c r="G25" s="19">
        <f t="shared" si="15"/>
        <v>9.7916666666666666E-2</v>
      </c>
      <c r="I25" s="18">
        <f t="shared" si="16"/>
        <v>0</v>
      </c>
      <c r="J25" s="18">
        <f t="shared" si="17"/>
        <v>0</v>
      </c>
      <c r="K25" s="18">
        <f t="shared" si="18"/>
        <v>0</v>
      </c>
      <c r="L25" s="18">
        <f t="shared" si="19"/>
        <v>0</v>
      </c>
      <c r="M25" s="18">
        <f t="shared" si="20"/>
        <v>1260</v>
      </c>
      <c r="N25" s="18">
        <f t="shared" si="21"/>
        <v>0</v>
      </c>
      <c r="O25" s="18">
        <f t="shared" si="22"/>
        <v>0</v>
      </c>
      <c r="P25" s="18">
        <f t="shared" si="23"/>
        <v>2.5333333333333332</v>
      </c>
      <c r="Q25" s="18">
        <f t="shared" si="24"/>
        <v>2</v>
      </c>
      <c r="R25" s="18">
        <f t="shared" si="25"/>
        <v>32</v>
      </c>
      <c r="S25" s="27"/>
    </row>
    <row r="26" spans="1:19" s="20" customFormat="1">
      <c r="A26" s="21" t="s">
        <v>164</v>
      </c>
      <c r="B26" s="42">
        <v>5</v>
      </c>
      <c r="C26" s="17">
        <f t="shared" si="13"/>
        <v>0.10555555555555556</v>
      </c>
      <c r="D26" s="17">
        <f t="shared" si="14"/>
        <v>0.12013888888888889</v>
      </c>
      <c r="E26" s="31">
        <v>1200</v>
      </c>
      <c r="F26" s="18">
        <v>60</v>
      </c>
      <c r="G26" s="19">
        <f t="shared" si="15"/>
        <v>0.1125</v>
      </c>
      <c r="I26" s="18">
        <f t="shared" si="16"/>
        <v>0</v>
      </c>
      <c r="J26" s="18">
        <f t="shared" si="17"/>
        <v>0</v>
      </c>
      <c r="K26" s="18">
        <f t="shared" si="18"/>
        <v>0</v>
      </c>
      <c r="L26" s="18">
        <f t="shared" si="19"/>
        <v>0</v>
      </c>
      <c r="M26" s="18">
        <f t="shared" si="20"/>
        <v>1260</v>
      </c>
      <c r="N26" s="18">
        <f t="shared" si="21"/>
        <v>0</v>
      </c>
      <c r="O26" s="18">
        <f t="shared" si="22"/>
        <v>0</v>
      </c>
      <c r="P26" s="18">
        <f t="shared" si="23"/>
        <v>2.8833333333333333</v>
      </c>
      <c r="Q26" s="18">
        <f t="shared" si="24"/>
        <v>2</v>
      </c>
      <c r="R26" s="18">
        <f t="shared" si="25"/>
        <v>53</v>
      </c>
      <c r="S26" s="27"/>
    </row>
    <row r="27" spans="1:19" s="20" customFormat="1">
      <c r="A27" s="21" t="s">
        <v>165</v>
      </c>
      <c r="B27" s="42">
        <v>5</v>
      </c>
      <c r="C27" s="17">
        <f t="shared" si="13"/>
        <v>0.12013888888888889</v>
      </c>
      <c r="D27" s="17">
        <f t="shared" si="14"/>
        <v>0.13472222222222222</v>
      </c>
      <c r="E27" s="31">
        <v>1200</v>
      </c>
      <c r="F27" s="18">
        <v>60</v>
      </c>
      <c r="G27" s="19">
        <f t="shared" si="15"/>
        <v>0.12708333333333333</v>
      </c>
      <c r="I27" s="18">
        <f t="shared" si="16"/>
        <v>0</v>
      </c>
      <c r="J27" s="18">
        <f t="shared" si="17"/>
        <v>0</v>
      </c>
      <c r="K27" s="18">
        <f t="shared" si="18"/>
        <v>0</v>
      </c>
      <c r="L27" s="18">
        <f t="shared" si="19"/>
        <v>0</v>
      </c>
      <c r="M27" s="18">
        <f t="shared" si="20"/>
        <v>1260</v>
      </c>
      <c r="N27" s="18">
        <f t="shared" si="21"/>
        <v>0</v>
      </c>
      <c r="O27" s="18">
        <f t="shared" si="22"/>
        <v>0</v>
      </c>
      <c r="P27" s="18">
        <f t="shared" si="23"/>
        <v>3.2333333333333334</v>
      </c>
      <c r="Q27" s="18">
        <f t="shared" si="24"/>
        <v>3</v>
      </c>
      <c r="R27" s="18">
        <f t="shared" si="25"/>
        <v>14</v>
      </c>
      <c r="S27" s="27"/>
    </row>
    <row r="28" spans="1:19" s="20" customFormat="1">
      <c r="A28" s="21" t="s">
        <v>160</v>
      </c>
      <c r="B28" s="42">
        <v>5</v>
      </c>
      <c r="C28" s="17">
        <f t="shared" si="13"/>
        <v>0.13472222222222222</v>
      </c>
      <c r="D28" s="17">
        <f t="shared" si="14"/>
        <v>0.14930555555555555</v>
      </c>
      <c r="E28" s="31">
        <v>1200</v>
      </c>
      <c r="F28" s="18">
        <v>60</v>
      </c>
      <c r="G28" s="19">
        <f t="shared" si="15"/>
        <v>0.14166666666666666</v>
      </c>
      <c r="I28" s="18">
        <f t="shared" si="16"/>
        <v>0</v>
      </c>
      <c r="J28" s="18">
        <f t="shared" si="17"/>
        <v>0</v>
      </c>
      <c r="K28" s="18">
        <f t="shared" si="18"/>
        <v>0</v>
      </c>
      <c r="L28" s="18">
        <f t="shared" si="19"/>
        <v>0</v>
      </c>
      <c r="M28" s="18">
        <f t="shared" si="20"/>
        <v>1260</v>
      </c>
      <c r="N28" s="18">
        <f t="shared" si="21"/>
        <v>0</v>
      </c>
      <c r="O28" s="18">
        <f t="shared" si="22"/>
        <v>0</v>
      </c>
      <c r="P28" s="18">
        <f t="shared" si="23"/>
        <v>3.5833333333333335</v>
      </c>
      <c r="Q28" s="18">
        <f t="shared" si="24"/>
        <v>3</v>
      </c>
      <c r="R28" s="18">
        <f t="shared" si="25"/>
        <v>35</v>
      </c>
      <c r="S28" s="27"/>
    </row>
    <row r="29" spans="1:19" s="20" customFormat="1">
      <c r="A29" s="21" t="s">
        <v>159</v>
      </c>
      <c r="B29" s="42">
        <v>5</v>
      </c>
      <c r="C29" s="17">
        <f t="shared" si="13"/>
        <v>0.14930555555555555</v>
      </c>
      <c r="D29" s="17">
        <f t="shared" si="14"/>
        <v>0.16319444444444445</v>
      </c>
      <c r="E29" s="31">
        <v>900</v>
      </c>
      <c r="F29" s="18">
        <v>300</v>
      </c>
      <c r="G29" s="19">
        <f t="shared" si="15"/>
        <v>0.15416666666666667</v>
      </c>
      <c r="I29" s="18">
        <f t="shared" si="16"/>
        <v>0</v>
      </c>
      <c r="J29" s="18">
        <f t="shared" si="17"/>
        <v>0</v>
      </c>
      <c r="K29" s="18">
        <f t="shared" si="18"/>
        <v>0</v>
      </c>
      <c r="L29" s="18">
        <f t="shared" si="19"/>
        <v>0</v>
      </c>
      <c r="M29" s="18">
        <f t="shared" si="20"/>
        <v>1200</v>
      </c>
      <c r="N29" s="18">
        <f t="shared" si="21"/>
        <v>0</v>
      </c>
      <c r="O29" s="18">
        <f t="shared" si="22"/>
        <v>0</v>
      </c>
      <c r="P29" s="18">
        <f t="shared" si="23"/>
        <v>3.9166666666666665</v>
      </c>
      <c r="Q29" s="18">
        <f t="shared" si="24"/>
        <v>3</v>
      </c>
      <c r="R29" s="18">
        <f t="shared" si="25"/>
        <v>55</v>
      </c>
      <c r="S29" s="27"/>
    </row>
    <row r="30" spans="1:19" s="20" customFormat="1">
      <c r="A30" s="21" t="s">
        <v>171</v>
      </c>
      <c r="B30" s="42">
        <v>5</v>
      </c>
      <c r="C30" s="17">
        <f t="shared" si="13"/>
        <v>0.16319444444444445</v>
      </c>
      <c r="D30" s="17">
        <f t="shared" si="14"/>
        <v>0.17361111111111113</v>
      </c>
      <c r="E30" s="31">
        <v>600</v>
      </c>
      <c r="F30" s="18">
        <v>300</v>
      </c>
      <c r="G30" s="19">
        <f t="shared" si="15"/>
        <v>0.16666666666666666</v>
      </c>
      <c r="I30" s="18">
        <f t="shared" si="16"/>
        <v>0</v>
      </c>
      <c r="J30" s="18">
        <f t="shared" si="17"/>
        <v>0</v>
      </c>
      <c r="K30" s="18">
        <f t="shared" si="18"/>
        <v>0</v>
      </c>
      <c r="L30" s="18">
        <f t="shared" si="19"/>
        <v>900</v>
      </c>
      <c r="M30" s="18">
        <f t="shared" si="20"/>
        <v>0</v>
      </c>
      <c r="N30" s="18">
        <f t="shared" si="21"/>
        <v>0</v>
      </c>
      <c r="O30" s="18">
        <f t="shared" si="22"/>
        <v>0</v>
      </c>
      <c r="P30" s="18">
        <f t="shared" si="23"/>
        <v>4.166666666666667</v>
      </c>
      <c r="Q30" s="18">
        <f t="shared" si="24"/>
        <v>4</v>
      </c>
      <c r="R30" s="18">
        <f t="shared" si="25"/>
        <v>10</v>
      </c>
      <c r="S30" s="27"/>
    </row>
    <row r="31" spans="1:19" s="20" customFormat="1">
      <c r="A31" s="21" t="s">
        <v>172</v>
      </c>
      <c r="B31" s="42">
        <v>5</v>
      </c>
      <c r="C31" s="17">
        <f t="shared" si="13"/>
        <v>0.17361111111111113</v>
      </c>
      <c r="D31" s="17">
        <f t="shared" si="14"/>
        <v>0.18402777777777779</v>
      </c>
      <c r="E31" s="31">
        <v>600</v>
      </c>
      <c r="F31" s="18">
        <v>300</v>
      </c>
      <c r="G31" s="19">
        <f t="shared" si="15"/>
        <v>0.17708333333333334</v>
      </c>
      <c r="I31" s="18">
        <f t="shared" si="16"/>
        <v>0</v>
      </c>
      <c r="J31" s="18">
        <f t="shared" si="17"/>
        <v>0</v>
      </c>
      <c r="K31" s="18">
        <f t="shared" si="18"/>
        <v>0</v>
      </c>
      <c r="L31" s="18">
        <f t="shared" si="19"/>
        <v>900</v>
      </c>
      <c r="M31" s="18">
        <f t="shared" si="20"/>
        <v>0</v>
      </c>
      <c r="N31" s="18">
        <f t="shared" si="21"/>
        <v>0</v>
      </c>
      <c r="O31" s="18">
        <f t="shared" si="22"/>
        <v>0</v>
      </c>
      <c r="P31" s="18">
        <f t="shared" si="23"/>
        <v>4.416666666666667</v>
      </c>
      <c r="Q31" s="18">
        <f t="shared" si="24"/>
        <v>4</v>
      </c>
      <c r="R31" s="18">
        <f t="shared" si="25"/>
        <v>25</v>
      </c>
      <c r="S31" s="27"/>
    </row>
    <row r="32" spans="1:19" s="20" customFormat="1">
      <c r="A32" s="21" t="s">
        <v>173</v>
      </c>
      <c r="B32" s="42">
        <v>5</v>
      </c>
      <c r="C32" s="17">
        <f t="shared" si="13"/>
        <v>0.18402777777777779</v>
      </c>
      <c r="D32" s="17">
        <f t="shared" si="14"/>
        <v>0.19791666666666666</v>
      </c>
      <c r="E32" s="31">
        <v>900</v>
      </c>
      <c r="F32" s="18">
        <v>300</v>
      </c>
      <c r="G32" s="19">
        <f t="shared" si="15"/>
        <v>0.18888888888888888</v>
      </c>
      <c r="I32" s="18">
        <f t="shared" si="16"/>
        <v>0</v>
      </c>
      <c r="J32" s="18">
        <f t="shared" si="17"/>
        <v>1200</v>
      </c>
      <c r="K32" s="18">
        <f t="shared" si="18"/>
        <v>0</v>
      </c>
      <c r="L32" s="18">
        <f t="shared" si="19"/>
        <v>0</v>
      </c>
      <c r="M32" s="18">
        <f t="shared" si="20"/>
        <v>0</v>
      </c>
      <c r="N32" s="18">
        <f t="shared" si="21"/>
        <v>0</v>
      </c>
      <c r="O32" s="18">
        <f t="shared" si="22"/>
        <v>0</v>
      </c>
      <c r="P32" s="18">
        <f t="shared" si="23"/>
        <v>4.75</v>
      </c>
      <c r="Q32" s="18">
        <f t="shared" si="24"/>
        <v>4</v>
      </c>
      <c r="R32" s="18">
        <f t="shared" si="25"/>
        <v>45</v>
      </c>
      <c r="S32" s="27"/>
    </row>
    <row r="33" spans="1:19" s="20" customFormat="1">
      <c r="A33" s="21" t="s">
        <v>174</v>
      </c>
      <c r="B33" s="42">
        <v>4</v>
      </c>
      <c r="C33" s="17">
        <f t="shared" si="13"/>
        <v>0.19791666666666666</v>
      </c>
      <c r="D33" s="17">
        <f t="shared" si="14"/>
        <v>0.20833333333333334</v>
      </c>
      <c r="E33" s="31">
        <v>600</v>
      </c>
      <c r="F33" s="18">
        <v>300</v>
      </c>
      <c r="G33" s="19">
        <f t="shared" si="15"/>
        <v>0.20138888888888887</v>
      </c>
      <c r="I33" s="18">
        <f t="shared" si="16"/>
        <v>0</v>
      </c>
      <c r="J33" s="18">
        <f t="shared" si="17"/>
        <v>0</v>
      </c>
      <c r="K33" s="18">
        <f t="shared" si="18"/>
        <v>900</v>
      </c>
      <c r="L33" s="18">
        <f t="shared" si="19"/>
        <v>0</v>
      </c>
      <c r="M33" s="18">
        <f t="shared" si="20"/>
        <v>0</v>
      </c>
      <c r="N33" s="18">
        <f t="shared" si="21"/>
        <v>0</v>
      </c>
      <c r="O33" s="18">
        <f t="shared" si="22"/>
        <v>0</v>
      </c>
      <c r="P33" s="18">
        <f t="shared" si="23"/>
        <v>5</v>
      </c>
      <c r="Q33" s="18">
        <f t="shared" si="24"/>
        <v>5</v>
      </c>
      <c r="R33" s="18">
        <f t="shared" si="25"/>
        <v>0</v>
      </c>
      <c r="S33" s="27"/>
    </row>
    <row r="34" spans="1:19" s="20" customFormat="1">
      <c r="A34" s="21" t="s">
        <v>177</v>
      </c>
      <c r="B34" s="42">
        <v>4</v>
      </c>
      <c r="C34" s="17">
        <f t="shared" si="13"/>
        <v>0.20833333333333334</v>
      </c>
      <c r="D34" s="17">
        <f t="shared" si="14"/>
        <v>0.22222222222222221</v>
      </c>
      <c r="E34" s="31">
        <v>900</v>
      </c>
      <c r="F34" s="18">
        <v>300</v>
      </c>
      <c r="G34" s="19">
        <f t="shared" si="15"/>
        <v>0.21319444444444444</v>
      </c>
      <c r="I34" s="18">
        <f t="shared" si="16"/>
        <v>0</v>
      </c>
      <c r="J34" s="18">
        <f t="shared" si="17"/>
        <v>0</v>
      </c>
      <c r="K34" s="18">
        <f t="shared" si="18"/>
        <v>1200</v>
      </c>
      <c r="L34" s="18">
        <f t="shared" si="19"/>
        <v>0</v>
      </c>
      <c r="M34" s="18">
        <f t="shared" si="20"/>
        <v>0</v>
      </c>
      <c r="N34" s="18">
        <f t="shared" si="21"/>
        <v>0</v>
      </c>
      <c r="O34" s="18">
        <f t="shared" si="22"/>
        <v>0</v>
      </c>
      <c r="P34" s="18">
        <f t="shared" si="23"/>
        <v>5.333333333333333</v>
      </c>
      <c r="Q34" s="18">
        <f t="shared" si="24"/>
        <v>5</v>
      </c>
      <c r="R34" s="18">
        <f t="shared" si="25"/>
        <v>20</v>
      </c>
      <c r="S34" s="27"/>
    </row>
    <row r="35" spans="1:19" s="20" customFormat="1">
      <c r="A35" s="21" t="s">
        <v>175</v>
      </c>
      <c r="B35" s="42">
        <v>4</v>
      </c>
      <c r="C35" s="17">
        <f t="shared" si="13"/>
        <v>0.22222222222222221</v>
      </c>
      <c r="D35" s="17">
        <f t="shared" si="14"/>
        <v>0.23263888888888887</v>
      </c>
      <c r="E35" s="31">
        <v>600</v>
      </c>
      <c r="F35" s="18">
        <v>300</v>
      </c>
      <c r="G35" s="19">
        <f t="shared" si="15"/>
        <v>0.22569444444444445</v>
      </c>
      <c r="I35" s="18">
        <f t="shared" si="16"/>
        <v>0</v>
      </c>
      <c r="J35" s="18">
        <f t="shared" si="17"/>
        <v>0</v>
      </c>
      <c r="K35" s="18">
        <f t="shared" si="18"/>
        <v>900</v>
      </c>
      <c r="L35" s="18">
        <f t="shared" si="19"/>
        <v>0</v>
      </c>
      <c r="M35" s="18">
        <f t="shared" si="20"/>
        <v>0</v>
      </c>
      <c r="N35" s="18">
        <f t="shared" si="21"/>
        <v>0</v>
      </c>
      <c r="O35" s="18">
        <f t="shared" si="22"/>
        <v>0</v>
      </c>
      <c r="P35" s="18">
        <f t="shared" si="23"/>
        <v>5.583333333333333</v>
      </c>
      <c r="Q35" s="18">
        <f t="shared" si="24"/>
        <v>5</v>
      </c>
      <c r="R35" s="18">
        <f t="shared" si="25"/>
        <v>35</v>
      </c>
      <c r="S35" s="27"/>
    </row>
    <row r="36" spans="1:19" s="20" customFormat="1">
      <c r="A36" s="21" t="s">
        <v>176</v>
      </c>
      <c r="B36" s="42">
        <v>4</v>
      </c>
      <c r="C36" s="17">
        <f t="shared" si="13"/>
        <v>0.23263888888888887</v>
      </c>
      <c r="D36" s="17">
        <f t="shared" si="14"/>
        <v>0.24652777777777779</v>
      </c>
      <c r="E36" s="31">
        <v>900</v>
      </c>
      <c r="F36" s="18">
        <v>300</v>
      </c>
      <c r="G36" s="19">
        <f t="shared" si="15"/>
        <v>0.23750000000000002</v>
      </c>
      <c r="I36" s="18">
        <f t="shared" si="16"/>
        <v>0</v>
      </c>
      <c r="J36" s="18">
        <f t="shared" si="17"/>
        <v>0</v>
      </c>
      <c r="K36" s="18">
        <f t="shared" si="18"/>
        <v>1200</v>
      </c>
      <c r="L36" s="18">
        <f t="shared" si="19"/>
        <v>0</v>
      </c>
      <c r="M36" s="18">
        <f t="shared" si="20"/>
        <v>0</v>
      </c>
      <c r="N36" s="18">
        <f t="shared" si="21"/>
        <v>0</v>
      </c>
      <c r="O36" s="18">
        <f t="shared" si="22"/>
        <v>0</v>
      </c>
      <c r="P36" s="18">
        <f t="shared" si="23"/>
        <v>5.916666666666667</v>
      </c>
      <c r="Q36" s="18">
        <f t="shared" si="24"/>
        <v>5</v>
      </c>
      <c r="R36" s="18">
        <f t="shared" si="25"/>
        <v>55</v>
      </c>
      <c r="S36" s="27"/>
    </row>
    <row r="37" spans="1:19" s="20" customFormat="1">
      <c r="A37" s="21" t="s">
        <v>179</v>
      </c>
      <c r="B37" s="42">
        <v>5</v>
      </c>
      <c r="C37" s="17">
        <f t="shared" si="13"/>
        <v>0.24652777777777779</v>
      </c>
      <c r="D37" s="17">
        <f t="shared" si="14"/>
        <v>0.26041666666666669</v>
      </c>
      <c r="E37" s="31">
        <v>900</v>
      </c>
      <c r="F37" s="18">
        <v>300</v>
      </c>
      <c r="G37" s="19">
        <f t="shared" si="15"/>
        <v>0.25138888888888888</v>
      </c>
      <c r="I37" s="18">
        <f t="shared" si="16"/>
        <v>0</v>
      </c>
      <c r="J37" s="18">
        <f t="shared" si="17"/>
        <v>1200</v>
      </c>
      <c r="K37" s="18">
        <f t="shared" si="18"/>
        <v>0</v>
      </c>
      <c r="L37" s="18">
        <f t="shared" si="19"/>
        <v>0</v>
      </c>
      <c r="M37" s="18">
        <f t="shared" si="20"/>
        <v>0</v>
      </c>
      <c r="N37" s="18">
        <f t="shared" si="21"/>
        <v>0</v>
      </c>
      <c r="O37" s="18">
        <f t="shared" si="22"/>
        <v>0</v>
      </c>
      <c r="P37" s="18">
        <f t="shared" si="23"/>
        <v>6.25</v>
      </c>
      <c r="Q37" s="18">
        <f t="shared" si="24"/>
        <v>6</v>
      </c>
      <c r="R37" s="18">
        <f t="shared" si="25"/>
        <v>15</v>
      </c>
      <c r="S37" s="27"/>
    </row>
    <row r="38" spans="1:19" s="20" customFormat="1">
      <c r="B38" s="27"/>
      <c r="C38" s="17"/>
      <c r="D38" s="17"/>
      <c r="S38" s="27"/>
    </row>
    <row r="39" spans="1:19" s="20" customFormat="1">
      <c r="B39" s="27"/>
      <c r="C39" s="17"/>
      <c r="D39" s="17"/>
      <c r="H39" s="22" t="s">
        <v>31</v>
      </c>
      <c r="I39" s="23">
        <f t="shared" ref="I39:O39" si="27">SUM(I2:I37)</f>
        <v>0</v>
      </c>
      <c r="J39" s="23">
        <f t="shared" si="27"/>
        <v>9600</v>
      </c>
      <c r="K39" s="23">
        <f t="shared" si="27"/>
        <v>9600</v>
      </c>
      <c r="L39" s="23">
        <f t="shared" si="27"/>
        <v>5400</v>
      </c>
      <c r="M39" s="23">
        <f t="shared" si="27"/>
        <v>11220</v>
      </c>
      <c r="N39" s="23">
        <f t="shared" si="27"/>
        <v>0</v>
      </c>
      <c r="O39" s="23">
        <f t="shared" si="27"/>
        <v>0</v>
      </c>
      <c r="S39" s="27">
        <f>SUM(S18:S23)</f>
        <v>5400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workbookViewId="0">
      <selection activeCell="S23" sqref="S23:S27"/>
    </sheetView>
  </sheetViews>
  <sheetFormatPr baseColWidth="10" defaultRowHeight="15" x14ac:dyDescent="0"/>
  <cols>
    <col min="2" max="2" width="10.83203125" style="1"/>
    <col min="3" max="4" width="10.83203125" style="5"/>
    <col min="19" max="19" width="10.83203125" style="1"/>
  </cols>
  <sheetData>
    <row r="1" spans="1:19">
      <c r="A1" s="9" t="s">
        <v>40</v>
      </c>
      <c r="B1" s="41" t="s">
        <v>193</v>
      </c>
      <c r="C1" s="12" t="s">
        <v>4</v>
      </c>
      <c r="D1" s="12" t="s">
        <v>5</v>
      </c>
      <c r="E1" s="8" t="s">
        <v>6</v>
      </c>
      <c r="F1" s="8" t="s">
        <v>11</v>
      </c>
      <c r="G1" s="7" t="s">
        <v>7</v>
      </c>
      <c r="H1" s="7" t="s">
        <v>43</v>
      </c>
      <c r="I1" s="8" t="s">
        <v>12</v>
      </c>
      <c r="J1" s="8" t="s">
        <v>13</v>
      </c>
      <c r="K1" s="8" t="s">
        <v>14</v>
      </c>
      <c r="L1" s="8" t="s">
        <v>15</v>
      </c>
      <c r="M1" s="8" t="s">
        <v>16</v>
      </c>
      <c r="N1" s="8" t="s">
        <v>17</v>
      </c>
      <c r="O1" s="8" t="s">
        <v>18</v>
      </c>
      <c r="P1" s="8"/>
      <c r="Q1" s="8"/>
      <c r="R1" s="8"/>
      <c r="S1" s="1" t="s">
        <v>195</v>
      </c>
    </row>
    <row r="2" spans="1:19" s="21" customFormat="1">
      <c r="A2" s="21" t="s">
        <v>146</v>
      </c>
      <c r="B2" s="42">
        <v>5</v>
      </c>
      <c r="C2" s="16">
        <f>'Summary DECEMBER 2013'!M4</f>
        <v>0.79861111111111116</v>
      </c>
      <c r="D2" s="30">
        <f t="shared" ref="D2:D3" si="0">TIME(Q2,R2,0)</f>
        <v>0.8125</v>
      </c>
      <c r="E2" s="31">
        <v>900</v>
      </c>
      <c r="F2" s="31">
        <v>300</v>
      </c>
      <c r="G2" s="32">
        <f t="shared" ref="G2:G3" si="1">TIME(HOUR(C2),MINUTE(C2)+E2/120,0)</f>
        <v>0.80347222222222225</v>
      </c>
      <c r="I2" s="31">
        <f t="shared" ref="I2:I3" si="2">IF(MID(A2,1,2)="RM",E2+F2,0)</f>
        <v>0</v>
      </c>
      <c r="J2" s="31">
        <f t="shared" ref="J2:J3" si="3">IF(MID(A2,1,2)="MP",0,IF(MID(A2,1,1)="M",E2+F2,0))</f>
        <v>0</v>
      </c>
      <c r="K2" s="31">
        <f t="shared" ref="K2:K3" si="4">IF(MID(A2,1,2)="KP",E2+F2,0)</f>
        <v>0</v>
      </c>
      <c r="L2" s="31">
        <f t="shared" ref="L2:L3" si="5">IF(MID(A2,1,2)="MP",E2+F2,0)</f>
        <v>1200</v>
      </c>
      <c r="M2" s="31">
        <f t="shared" ref="M2:M3" si="6">IF(MID(A2,1,2)="OC",E2+F2,0)</f>
        <v>0</v>
      </c>
      <c r="N2" s="31">
        <f t="shared" ref="N2:N3" si="7">IF(MID(A2,1,2)="AS",E2+F2,0)</f>
        <v>0</v>
      </c>
      <c r="O2" s="31">
        <f t="shared" ref="O2:O3" si="8">IF(MID(A2,1,2)="IP",E2+F2,0)</f>
        <v>0</v>
      </c>
      <c r="P2" s="31">
        <f t="shared" ref="P2:P3" si="9">HOUR(C2)+(MINUTE(C2)+(E2+F2)/60)/60</f>
        <v>19.5</v>
      </c>
      <c r="Q2" s="31">
        <f t="shared" ref="Q2:Q3" si="10">INT(P2)</f>
        <v>19</v>
      </c>
      <c r="R2" s="31">
        <f t="shared" ref="R2:R3" si="11">ROUND(((P2-Q2)*60),0)</f>
        <v>30</v>
      </c>
      <c r="S2" s="42"/>
    </row>
    <row r="3" spans="1:19" s="20" customFormat="1">
      <c r="A3" s="21" t="s">
        <v>181</v>
      </c>
      <c r="B3" s="42">
        <v>3</v>
      </c>
      <c r="C3" s="17">
        <f t="shared" ref="C3" si="12">D2</f>
        <v>0.8125</v>
      </c>
      <c r="D3" s="17">
        <f t="shared" si="0"/>
        <v>0.82638888888888884</v>
      </c>
      <c r="E3" s="31">
        <v>900</v>
      </c>
      <c r="F3" s="31">
        <v>300</v>
      </c>
      <c r="G3" s="19">
        <f t="shared" si="1"/>
        <v>0.81736111111111109</v>
      </c>
      <c r="I3" s="18">
        <f t="shared" si="2"/>
        <v>0</v>
      </c>
      <c r="J3" s="18">
        <f t="shared" si="3"/>
        <v>1200</v>
      </c>
      <c r="K3" s="18">
        <f t="shared" si="4"/>
        <v>0</v>
      </c>
      <c r="L3" s="18">
        <f t="shared" si="5"/>
        <v>0</v>
      </c>
      <c r="M3" s="18">
        <f t="shared" si="6"/>
        <v>0</v>
      </c>
      <c r="N3" s="18">
        <f t="shared" si="7"/>
        <v>0</v>
      </c>
      <c r="O3" s="18">
        <f t="shared" si="8"/>
        <v>0</v>
      </c>
      <c r="P3" s="18">
        <f t="shared" si="9"/>
        <v>19.833333333333332</v>
      </c>
      <c r="Q3" s="18">
        <f t="shared" si="10"/>
        <v>19</v>
      </c>
      <c r="R3" s="18">
        <f t="shared" si="11"/>
        <v>50</v>
      </c>
      <c r="S3" s="27"/>
    </row>
    <row r="4" spans="1:19" s="20" customFormat="1">
      <c r="A4" s="21" t="s">
        <v>144</v>
      </c>
      <c r="B4" s="42">
        <v>4</v>
      </c>
      <c r="C4" s="17">
        <f t="shared" ref="C4:C5" si="13">D3</f>
        <v>0.82638888888888884</v>
      </c>
      <c r="D4" s="17">
        <f t="shared" ref="D4:D5" si="14">TIME(Q4,R4,0)</f>
        <v>0.83680555555555547</v>
      </c>
      <c r="E4" s="31">
        <v>600</v>
      </c>
      <c r="F4" s="31">
        <v>300</v>
      </c>
      <c r="G4" s="19">
        <f t="shared" ref="G4:G5" si="15">TIME(HOUR(C4),MINUTE(C4)+E4/120,0)</f>
        <v>0.82986111111111116</v>
      </c>
      <c r="I4" s="18">
        <f t="shared" ref="I4:I5" si="16">IF(MID(A4,1,2)="RM",E4+F4,0)</f>
        <v>0</v>
      </c>
      <c r="J4" s="18">
        <f t="shared" ref="J4:J5" si="17">IF(MID(A4,1,2)="MP",0,IF(MID(A4,1,1)="M",E4+F4,0))</f>
        <v>0</v>
      </c>
      <c r="K4" s="18">
        <f t="shared" ref="K4:K5" si="18">IF(MID(A4,1,2)="KP",E4+F4,0)</f>
        <v>900</v>
      </c>
      <c r="L4" s="18">
        <f t="shared" ref="L4:L5" si="19">IF(MID(A4,1,2)="MP",E4+F4,0)</f>
        <v>0</v>
      </c>
      <c r="M4" s="18">
        <f t="shared" ref="M4:M5" si="20">IF(MID(A4,1,2)="OC",E4+F4,0)</f>
        <v>0</v>
      </c>
      <c r="N4" s="18">
        <f t="shared" ref="N4:N5" si="21">IF(MID(A4,1,2)="AS",E4+F4,0)</f>
        <v>0</v>
      </c>
      <c r="O4" s="18">
        <f t="shared" ref="O4:O5" si="22">IF(MID(A4,1,2)="IP",E4+F4,0)</f>
        <v>0</v>
      </c>
      <c r="P4" s="18">
        <f t="shared" ref="P4:P5" si="23">HOUR(C4)+(MINUTE(C4)+(E4+F4)/60)/60</f>
        <v>20.083333333333332</v>
      </c>
      <c r="Q4" s="18">
        <f t="shared" ref="Q4:Q5" si="24">INT(P4)</f>
        <v>20</v>
      </c>
      <c r="R4" s="18">
        <f t="shared" ref="R4:R5" si="25">ROUND(((P4-Q4)*60),0)</f>
        <v>5</v>
      </c>
      <c r="S4" s="27"/>
    </row>
    <row r="5" spans="1:19" s="20" customFormat="1">
      <c r="A5" s="21" t="s">
        <v>182</v>
      </c>
      <c r="B5" s="42">
        <v>4</v>
      </c>
      <c r="C5" s="17">
        <f t="shared" si="13"/>
        <v>0.83680555555555547</v>
      </c>
      <c r="D5" s="17">
        <f t="shared" si="14"/>
        <v>0.85069444444444453</v>
      </c>
      <c r="E5" s="31">
        <v>900</v>
      </c>
      <c r="F5" s="31">
        <v>300</v>
      </c>
      <c r="G5" s="19">
        <f t="shared" si="15"/>
        <v>0.84166666666666667</v>
      </c>
      <c r="I5" s="18">
        <f t="shared" si="16"/>
        <v>0</v>
      </c>
      <c r="J5" s="18">
        <f t="shared" si="17"/>
        <v>0</v>
      </c>
      <c r="K5" s="18">
        <f t="shared" si="18"/>
        <v>0</v>
      </c>
      <c r="L5" s="18">
        <f t="shared" si="19"/>
        <v>1200</v>
      </c>
      <c r="M5" s="18">
        <f t="shared" si="20"/>
        <v>0</v>
      </c>
      <c r="N5" s="18">
        <f t="shared" si="21"/>
        <v>0</v>
      </c>
      <c r="O5" s="18">
        <f t="shared" si="22"/>
        <v>0</v>
      </c>
      <c r="P5" s="18">
        <f t="shared" si="23"/>
        <v>20.416666666666668</v>
      </c>
      <c r="Q5" s="18">
        <f t="shared" si="24"/>
        <v>20</v>
      </c>
      <c r="R5" s="18">
        <f t="shared" si="25"/>
        <v>25</v>
      </c>
      <c r="S5" s="27"/>
    </row>
    <row r="6" spans="1:19" s="20" customFormat="1">
      <c r="A6" s="21" t="s">
        <v>148</v>
      </c>
      <c r="B6" s="42">
        <v>5</v>
      </c>
      <c r="C6" s="17">
        <f t="shared" ref="C6:C27" si="26">D5</f>
        <v>0.85069444444444453</v>
      </c>
      <c r="D6" s="17">
        <f t="shared" ref="D6:D27" si="27">TIME(Q6,R6,0)</f>
        <v>0.86458333333333337</v>
      </c>
      <c r="E6" s="31">
        <v>900</v>
      </c>
      <c r="F6" s="31">
        <v>300</v>
      </c>
      <c r="G6" s="19">
        <f t="shared" ref="G6:G34" si="28">TIME(HOUR(C6),MINUTE(C6)+E6/120,0)</f>
        <v>0.85555555555555562</v>
      </c>
      <c r="I6" s="18">
        <f t="shared" ref="I6:I34" si="29">IF(MID(A6,1,2)="RM",E6+F6,0)</f>
        <v>0</v>
      </c>
      <c r="J6" s="18">
        <f t="shared" ref="J6:J34" si="30">IF(MID(A6,1,2)="MP",0,IF(MID(A6,1,1)="M",E6+F6,0))</f>
        <v>1200</v>
      </c>
      <c r="K6" s="18">
        <f t="shared" ref="K6:K34" si="31">IF(MID(A6,1,2)="KP",E6+F6,0)</f>
        <v>0</v>
      </c>
      <c r="L6" s="18">
        <f t="shared" ref="L6:L34" si="32">IF(MID(A6,1,2)="MP",E6+F6,0)</f>
        <v>0</v>
      </c>
      <c r="M6" s="18">
        <f t="shared" ref="M6:M34" si="33">IF(MID(A6,1,2)="OC",E6+F6,0)</f>
        <v>0</v>
      </c>
      <c r="N6" s="18">
        <f t="shared" ref="N6:N34" si="34">IF(MID(A6,1,2)="AS",E6+F6,0)</f>
        <v>0</v>
      </c>
      <c r="O6" s="18">
        <f t="shared" ref="O6:O34" si="35">IF(MID(A6,1,2)="IP",E6+F6,0)</f>
        <v>0</v>
      </c>
      <c r="P6" s="18">
        <f t="shared" ref="P6:P34" si="36">HOUR(C6)+(MINUTE(C6)+(E6+F6)/60)/60</f>
        <v>20.75</v>
      </c>
      <c r="Q6" s="18">
        <f t="shared" ref="Q6:Q34" si="37">INT(P6)</f>
        <v>20</v>
      </c>
      <c r="R6" s="18">
        <f t="shared" ref="R6:R34" si="38">ROUND(((P6-Q6)*60),0)</f>
        <v>45</v>
      </c>
      <c r="S6" s="27"/>
    </row>
    <row r="7" spans="1:19" s="20" customFormat="1">
      <c r="A7" s="21" t="s">
        <v>196</v>
      </c>
      <c r="B7" s="42">
        <v>2</v>
      </c>
      <c r="C7" s="17">
        <f t="shared" si="26"/>
        <v>0.86458333333333337</v>
      </c>
      <c r="D7" s="17">
        <f t="shared" si="27"/>
        <v>0.87847222222222221</v>
      </c>
      <c r="E7" s="31">
        <v>900</v>
      </c>
      <c r="F7" s="31">
        <v>300</v>
      </c>
      <c r="G7" s="19">
        <f t="shared" si="28"/>
        <v>0.86944444444444446</v>
      </c>
      <c r="I7" s="18">
        <f t="shared" si="29"/>
        <v>0</v>
      </c>
      <c r="J7" s="18">
        <f t="shared" si="30"/>
        <v>0</v>
      </c>
      <c r="K7" s="18">
        <f t="shared" si="31"/>
        <v>1200</v>
      </c>
      <c r="L7" s="18">
        <f t="shared" si="32"/>
        <v>0</v>
      </c>
      <c r="M7" s="18">
        <f t="shared" si="33"/>
        <v>0</v>
      </c>
      <c r="N7" s="18">
        <f t="shared" si="34"/>
        <v>0</v>
      </c>
      <c r="O7" s="18">
        <f t="shared" si="35"/>
        <v>0</v>
      </c>
      <c r="P7" s="18">
        <f t="shared" si="36"/>
        <v>21.083333333333332</v>
      </c>
      <c r="Q7" s="18">
        <f t="shared" si="37"/>
        <v>21</v>
      </c>
      <c r="R7" s="18">
        <f t="shared" si="38"/>
        <v>5</v>
      </c>
      <c r="S7" s="27"/>
    </row>
    <row r="8" spans="1:19" s="20" customFormat="1">
      <c r="A8" s="21" t="s">
        <v>150</v>
      </c>
      <c r="B8" s="42">
        <v>5</v>
      </c>
      <c r="C8" s="17">
        <f t="shared" si="26"/>
        <v>0.87847222222222221</v>
      </c>
      <c r="D8" s="17">
        <f t="shared" si="27"/>
        <v>0.89236111111111116</v>
      </c>
      <c r="E8" s="31">
        <v>900</v>
      </c>
      <c r="F8" s="31">
        <v>300</v>
      </c>
      <c r="G8" s="19">
        <f t="shared" si="28"/>
        <v>0.8833333333333333</v>
      </c>
      <c r="I8" s="18">
        <f t="shared" si="29"/>
        <v>0</v>
      </c>
      <c r="J8" s="18">
        <f t="shared" si="30"/>
        <v>1200</v>
      </c>
      <c r="K8" s="18">
        <f t="shared" si="31"/>
        <v>0</v>
      </c>
      <c r="L8" s="18">
        <f t="shared" si="32"/>
        <v>0</v>
      </c>
      <c r="M8" s="18">
        <f t="shared" si="33"/>
        <v>0</v>
      </c>
      <c r="N8" s="18">
        <f t="shared" si="34"/>
        <v>0</v>
      </c>
      <c r="O8" s="18">
        <f t="shared" si="35"/>
        <v>0</v>
      </c>
      <c r="P8" s="18">
        <f t="shared" si="36"/>
        <v>21.416666666666668</v>
      </c>
      <c r="Q8" s="18">
        <f t="shared" si="37"/>
        <v>21</v>
      </c>
      <c r="R8" s="18">
        <f t="shared" si="38"/>
        <v>25</v>
      </c>
      <c r="S8" s="27"/>
    </row>
    <row r="9" spans="1:19" s="20" customFormat="1">
      <c r="A9" s="21" t="s">
        <v>192</v>
      </c>
      <c r="B9" s="42">
        <v>4</v>
      </c>
      <c r="C9" s="17">
        <f t="shared" si="26"/>
        <v>0.89236111111111116</v>
      </c>
      <c r="D9" s="17">
        <f t="shared" si="27"/>
        <v>0.90625</v>
      </c>
      <c r="E9" s="31">
        <v>900</v>
      </c>
      <c r="F9" s="31">
        <v>300</v>
      </c>
      <c r="G9" s="19">
        <f t="shared" si="28"/>
        <v>0.89722222222222225</v>
      </c>
      <c r="I9" s="18">
        <f t="shared" si="29"/>
        <v>0</v>
      </c>
      <c r="J9" s="18">
        <f t="shared" si="30"/>
        <v>0</v>
      </c>
      <c r="K9" s="18">
        <f t="shared" si="31"/>
        <v>0</v>
      </c>
      <c r="L9" s="18">
        <f t="shared" si="32"/>
        <v>1200</v>
      </c>
      <c r="M9" s="18">
        <f t="shared" si="33"/>
        <v>0</v>
      </c>
      <c r="N9" s="18">
        <f t="shared" si="34"/>
        <v>0</v>
      </c>
      <c r="O9" s="18">
        <f t="shared" si="35"/>
        <v>0</v>
      </c>
      <c r="P9" s="18">
        <f t="shared" si="36"/>
        <v>21.75</v>
      </c>
      <c r="Q9" s="18">
        <f t="shared" si="37"/>
        <v>21</v>
      </c>
      <c r="R9" s="18">
        <f t="shared" si="38"/>
        <v>45</v>
      </c>
      <c r="S9" s="27"/>
    </row>
    <row r="10" spans="1:19" s="20" customFormat="1">
      <c r="A10" s="21" t="s">
        <v>197</v>
      </c>
      <c r="B10" s="42">
        <v>2</v>
      </c>
      <c r="C10" s="17">
        <f t="shared" si="26"/>
        <v>0.90625</v>
      </c>
      <c r="D10" s="17">
        <f t="shared" si="27"/>
        <v>0.92013888888888884</v>
      </c>
      <c r="E10" s="31">
        <v>900</v>
      </c>
      <c r="F10" s="31">
        <v>300</v>
      </c>
      <c r="G10" s="19">
        <f t="shared" si="28"/>
        <v>0.91111111111111109</v>
      </c>
      <c r="I10" s="18">
        <f t="shared" si="29"/>
        <v>0</v>
      </c>
      <c r="J10" s="18">
        <f t="shared" si="30"/>
        <v>0</v>
      </c>
      <c r="K10" s="18">
        <f t="shared" si="31"/>
        <v>1200</v>
      </c>
      <c r="L10" s="18">
        <f t="shared" si="32"/>
        <v>0</v>
      </c>
      <c r="M10" s="18">
        <f t="shared" si="33"/>
        <v>0</v>
      </c>
      <c r="N10" s="18">
        <f t="shared" si="34"/>
        <v>0</v>
      </c>
      <c r="O10" s="18">
        <f t="shared" si="35"/>
        <v>0</v>
      </c>
      <c r="P10" s="18">
        <f t="shared" si="36"/>
        <v>22.083333333333332</v>
      </c>
      <c r="Q10" s="18">
        <f t="shared" si="37"/>
        <v>22</v>
      </c>
      <c r="R10" s="18">
        <f t="shared" si="38"/>
        <v>5</v>
      </c>
      <c r="S10" s="27"/>
    </row>
    <row r="11" spans="1:19" s="20" customFormat="1">
      <c r="A11" s="21" t="s">
        <v>155</v>
      </c>
      <c r="B11" s="42">
        <v>4</v>
      </c>
      <c r="C11" s="17">
        <f t="shared" si="26"/>
        <v>0.92013888888888884</v>
      </c>
      <c r="D11" s="17">
        <f t="shared" si="27"/>
        <v>0.93055555555555547</v>
      </c>
      <c r="E11" s="31">
        <v>600</v>
      </c>
      <c r="F11" s="31">
        <v>300</v>
      </c>
      <c r="G11" s="19">
        <f t="shared" si="28"/>
        <v>0.92361111111111116</v>
      </c>
      <c r="I11" s="18">
        <f t="shared" si="29"/>
        <v>0</v>
      </c>
      <c r="J11" s="18">
        <f t="shared" si="30"/>
        <v>0</v>
      </c>
      <c r="K11" s="18">
        <f t="shared" si="31"/>
        <v>900</v>
      </c>
      <c r="L11" s="18">
        <f t="shared" si="32"/>
        <v>0</v>
      </c>
      <c r="M11" s="18">
        <f t="shared" si="33"/>
        <v>0</v>
      </c>
      <c r="N11" s="18">
        <f t="shared" si="34"/>
        <v>0</v>
      </c>
      <c r="O11" s="18">
        <f t="shared" si="35"/>
        <v>0</v>
      </c>
      <c r="P11" s="18">
        <f t="shared" si="36"/>
        <v>22.333333333333332</v>
      </c>
      <c r="Q11" s="18">
        <f t="shared" si="37"/>
        <v>22</v>
      </c>
      <c r="R11" s="18">
        <f t="shared" si="38"/>
        <v>20</v>
      </c>
      <c r="S11" s="27"/>
    </row>
    <row r="12" spans="1:19" s="20" customFormat="1">
      <c r="A12" s="21" t="s">
        <v>149</v>
      </c>
      <c r="B12" s="42">
        <v>5</v>
      </c>
      <c r="C12" s="17">
        <f t="shared" si="26"/>
        <v>0.93055555555555547</v>
      </c>
      <c r="D12" s="17">
        <f t="shared" si="27"/>
        <v>0.94444444444444453</v>
      </c>
      <c r="E12" s="31">
        <v>900</v>
      </c>
      <c r="F12" s="31">
        <v>300</v>
      </c>
      <c r="G12" s="19">
        <f t="shared" si="28"/>
        <v>0.93541666666666667</v>
      </c>
      <c r="I12" s="18">
        <f t="shared" si="29"/>
        <v>0</v>
      </c>
      <c r="J12" s="18">
        <f t="shared" si="30"/>
        <v>1200</v>
      </c>
      <c r="K12" s="18">
        <f t="shared" si="31"/>
        <v>0</v>
      </c>
      <c r="L12" s="18">
        <f t="shared" si="32"/>
        <v>0</v>
      </c>
      <c r="M12" s="18">
        <f t="shared" si="33"/>
        <v>0</v>
      </c>
      <c r="N12" s="18">
        <f t="shared" si="34"/>
        <v>0</v>
      </c>
      <c r="O12" s="18">
        <f t="shared" si="35"/>
        <v>0</v>
      </c>
      <c r="P12" s="18">
        <f t="shared" si="36"/>
        <v>22.666666666666668</v>
      </c>
      <c r="Q12" s="18">
        <f t="shared" si="37"/>
        <v>22</v>
      </c>
      <c r="R12" s="18">
        <f t="shared" si="38"/>
        <v>40</v>
      </c>
      <c r="S12" s="27"/>
    </row>
    <row r="13" spans="1:19" s="20" customFormat="1">
      <c r="A13" s="21" t="s">
        <v>151</v>
      </c>
      <c r="B13" s="42">
        <v>5</v>
      </c>
      <c r="C13" s="17">
        <f t="shared" si="26"/>
        <v>0.94444444444444453</v>
      </c>
      <c r="D13" s="17">
        <f t="shared" si="27"/>
        <v>0.95833333333333337</v>
      </c>
      <c r="E13" s="31">
        <v>900</v>
      </c>
      <c r="F13" s="31">
        <v>300</v>
      </c>
      <c r="G13" s="19">
        <f t="shared" si="28"/>
        <v>0.94930555555555562</v>
      </c>
      <c r="I13" s="18">
        <f t="shared" si="29"/>
        <v>0</v>
      </c>
      <c r="J13" s="18">
        <f t="shared" si="30"/>
        <v>1200</v>
      </c>
      <c r="K13" s="18">
        <f t="shared" si="31"/>
        <v>0</v>
      </c>
      <c r="L13" s="18">
        <f t="shared" si="32"/>
        <v>0</v>
      </c>
      <c r="M13" s="18">
        <f t="shared" si="33"/>
        <v>0</v>
      </c>
      <c r="N13" s="18">
        <f t="shared" si="34"/>
        <v>0</v>
      </c>
      <c r="O13" s="18">
        <f t="shared" si="35"/>
        <v>0</v>
      </c>
      <c r="P13" s="18">
        <f t="shared" si="36"/>
        <v>23</v>
      </c>
      <c r="Q13" s="18">
        <f t="shared" si="37"/>
        <v>23</v>
      </c>
      <c r="R13" s="18">
        <f t="shared" si="38"/>
        <v>0</v>
      </c>
      <c r="S13" s="27"/>
    </row>
    <row r="14" spans="1:19" s="20" customFormat="1">
      <c r="A14" s="21" t="s">
        <v>198</v>
      </c>
      <c r="B14" s="42">
        <v>4</v>
      </c>
      <c r="C14" s="17">
        <f t="shared" si="26"/>
        <v>0.95833333333333337</v>
      </c>
      <c r="D14" s="17">
        <f t="shared" si="27"/>
        <v>0.96875</v>
      </c>
      <c r="E14" s="31">
        <v>600</v>
      </c>
      <c r="F14" s="31">
        <v>300</v>
      </c>
      <c r="G14" s="19">
        <f t="shared" si="28"/>
        <v>0.96180555555555547</v>
      </c>
      <c r="I14" s="18">
        <f t="shared" si="29"/>
        <v>0</v>
      </c>
      <c r="J14" s="18">
        <f t="shared" si="30"/>
        <v>0</v>
      </c>
      <c r="K14" s="18">
        <f t="shared" si="31"/>
        <v>0</v>
      </c>
      <c r="L14" s="18">
        <f t="shared" si="32"/>
        <v>900</v>
      </c>
      <c r="M14" s="18">
        <f t="shared" si="33"/>
        <v>0</v>
      </c>
      <c r="N14" s="18">
        <f t="shared" si="34"/>
        <v>0</v>
      </c>
      <c r="O14" s="18">
        <f t="shared" si="35"/>
        <v>0</v>
      </c>
      <c r="P14" s="18">
        <f t="shared" si="36"/>
        <v>23.25</v>
      </c>
      <c r="Q14" s="18">
        <f t="shared" si="37"/>
        <v>23</v>
      </c>
      <c r="R14" s="18">
        <f t="shared" si="38"/>
        <v>15</v>
      </c>
      <c r="S14" s="27"/>
    </row>
    <row r="15" spans="1:19" s="20" customFormat="1">
      <c r="A15" s="21" t="s">
        <v>158</v>
      </c>
      <c r="B15" s="42">
        <v>5</v>
      </c>
      <c r="C15" s="17">
        <f t="shared" si="26"/>
        <v>0.96875</v>
      </c>
      <c r="D15" s="17">
        <f t="shared" si="27"/>
        <v>0.98263888888888884</v>
      </c>
      <c r="E15" s="31">
        <v>900</v>
      </c>
      <c r="F15" s="31">
        <v>300</v>
      </c>
      <c r="G15" s="19">
        <f t="shared" si="28"/>
        <v>0.97361111111111109</v>
      </c>
      <c r="I15" s="18">
        <f t="shared" si="29"/>
        <v>0</v>
      </c>
      <c r="J15" s="18">
        <f t="shared" si="30"/>
        <v>0</v>
      </c>
      <c r="K15" s="18">
        <f t="shared" si="31"/>
        <v>1200</v>
      </c>
      <c r="L15" s="18">
        <f t="shared" si="32"/>
        <v>0</v>
      </c>
      <c r="M15" s="18">
        <f t="shared" si="33"/>
        <v>0</v>
      </c>
      <c r="N15" s="18">
        <f t="shared" si="34"/>
        <v>0</v>
      </c>
      <c r="O15" s="18">
        <f t="shared" si="35"/>
        <v>0</v>
      </c>
      <c r="P15" s="18">
        <f t="shared" si="36"/>
        <v>23.583333333333332</v>
      </c>
      <c r="Q15" s="18">
        <f t="shared" si="37"/>
        <v>23</v>
      </c>
      <c r="R15" s="18">
        <f t="shared" si="38"/>
        <v>35</v>
      </c>
      <c r="S15" s="27"/>
    </row>
    <row r="16" spans="1:19" s="20" customFormat="1">
      <c r="A16" s="21" t="s">
        <v>159</v>
      </c>
      <c r="B16" s="42">
        <v>5</v>
      </c>
      <c r="C16" s="17">
        <f t="shared" si="26"/>
        <v>0.98263888888888884</v>
      </c>
      <c r="D16" s="17">
        <f t="shared" si="27"/>
        <v>0.99652777777777779</v>
      </c>
      <c r="E16" s="31">
        <v>900</v>
      </c>
      <c r="F16" s="31">
        <v>300</v>
      </c>
      <c r="G16" s="19">
        <f t="shared" si="28"/>
        <v>0.98749999999999993</v>
      </c>
      <c r="I16" s="18">
        <f t="shared" si="29"/>
        <v>0</v>
      </c>
      <c r="J16" s="18">
        <f t="shared" si="30"/>
        <v>0</v>
      </c>
      <c r="K16" s="18">
        <f t="shared" si="31"/>
        <v>0</v>
      </c>
      <c r="L16" s="18">
        <f t="shared" si="32"/>
        <v>0</v>
      </c>
      <c r="M16" s="18">
        <f t="shared" si="33"/>
        <v>1200</v>
      </c>
      <c r="N16" s="18">
        <f t="shared" si="34"/>
        <v>0</v>
      </c>
      <c r="O16" s="18">
        <f t="shared" si="35"/>
        <v>0</v>
      </c>
      <c r="P16" s="18">
        <f t="shared" si="36"/>
        <v>23.916666666666668</v>
      </c>
      <c r="Q16" s="18">
        <f t="shared" si="37"/>
        <v>23</v>
      </c>
      <c r="R16" s="18">
        <f t="shared" si="38"/>
        <v>55</v>
      </c>
      <c r="S16" s="27"/>
    </row>
    <row r="17" spans="1:19" s="20" customFormat="1">
      <c r="A17" s="21" t="s">
        <v>160</v>
      </c>
      <c r="B17" s="42">
        <v>5</v>
      </c>
      <c r="C17" s="17">
        <f t="shared" si="26"/>
        <v>0.99652777777777779</v>
      </c>
      <c r="D17" s="17">
        <f t="shared" si="27"/>
        <v>1.1111111111111072E-2</v>
      </c>
      <c r="E17" s="31">
        <v>1200</v>
      </c>
      <c r="F17" s="31">
        <v>60</v>
      </c>
      <c r="G17" s="19">
        <f t="shared" si="28"/>
        <v>3.4722222222220989E-3</v>
      </c>
      <c r="I17" s="18">
        <f t="shared" si="29"/>
        <v>0</v>
      </c>
      <c r="J17" s="18">
        <f t="shared" si="30"/>
        <v>0</v>
      </c>
      <c r="K17" s="18">
        <f t="shared" si="31"/>
        <v>0</v>
      </c>
      <c r="L17" s="18">
        <f t="shared" si="32"/>
        <v>0</v>
      </c>
      <c r="M17" s="18">
        <f t="shared" si="33"/>
        <v>1260</v>
      </c>
      <c r="N17" s="18">
        <f t="shared" si="34"/>
        <v>0</v>
      </c>
      <c r="O17" s="18">
        <f t="shared" si="35"/>
        <v>0</v>
      </c>
      <c r="P17" s="18">
        <f t="shared" si="36"/>
        <v>24.266666666666666</v>
      </c>
      <c r="Q17" s="18">
        <f t="shared" si="37"/>
        <v>24</v>
      </c>
      <c r="R17" s="18">
        <f t="shared" si="38"/>
        <v>16</v>
      </c>
      <c r="S17" s="27"/>
    </row>
    <row r="18" spans="1:19" s="20" customFormat="1">
      <c r="A18" s="21" t="s">
        <v>161</v>
      </c>
      <c r="B18" s="42">
        <v>5</v>
      </c>
      <c r="C18" s="17">
        <f t="shared" si="26"/>
        <v>1.1111111111111072E-2</v>
      </c>
      <c r="D18" s="17">
        <f t="shared" si="27"/>
        <v>2.5694444444444447E-2</v>
      </c>
      <c r="E18" s="31">
        <v>1200</v>
      </c>
      <c r="F18" s="31">
        <v>60</v>
      </c>
      <c r="G18" s="19">
        <f t="shared" si="28"/>
        <v>1.8055555555555557E-2</v>
      </c>
      <c r="I18" s="18">
        <f t="shared" si="29"/>
        <v>0</v>
      </c>
      <c r="J18" s="18">
        <f t="shared" si="30"/>
        <v>0</v>
      </c>
      <c r="K18" s="18">
        <f t="shared" si="31"/>
        <v>0</v>
      </c>
      <c r="L18" s="18">
        <f t="shared" si="32"/>
        <v>0</v>
      </c>
      <c r="M18" s="18">
        <f t="shared" si="33"/>
        <v>1260</v>
      </c>
      <c r="N18" s="18">
        <f t="shared" si="34"/>
        <v>0</v>
      </c>
      <c r="O18" s="18">
        <f t="shared" si="35"/>
        <v>0</v>
      </c>
      <c r="P18" s="18">
        <f t="shared" si="36"/>
        <v>0.6166666666666667</v>
      </c>
      <c r="Q18" s="18">
        <f t="shared" si="37"/>
        <v>0</v>
      </c>
      <c r="R18" s="18">
        <f t="shared" si="38"/>
        <v>37</v>
      </c>
      <c r="S18" s="27"/>
    </row>
    <row r="19" spans="1:19" s="20" customFormat="1">
      <c r="A19" s="21" t="s">
        <v>162</v>
      </c>
      <c r="B19" s="42">
        <v>5</v>
      </c>
      <c r="C19" s="17">
        <f t="shared" si="26"/>
        <v>2.5694444444444447E-2</v>
      </c>
      <c r="D19" s="17">
        <f t="shared" si="27"/>
        <v>4.027777777777778E-2</v>
      </c>
      <c r="E19" s="31">
        <v>1200</v>
      </c>
      <c r="F19" s="31">
        <v>60</v>
      </c>
      <c r="G19" s="19">
        <f t="shared" si="28"/>
        <v>3.2638888888888891E-2</v>
      </c>
      <c r="I19" s="18">
        <f t="shared" si="29"/>
        <v>0</v>
      </c>
      <c r="J19" s="18">
        <f t="shared" si="30"/>
        <v>0</v>
      </c>
      <c r="K19" s="18">
        <f t="shared" si="31"/>
        <v>0</v>
      </c>
      <c r="L19" s="18">
        <f t="shared" si="32"/>
        <v>0</v>
      </c>
      <c r="M19" s="18">
        <f t="shared" si="33"/>
        <v>1260</v>
      </c>
      <c r="N19" s="18">
        <f t="shared" si="34"/>
        <v>0</v>
      </c>
      <c r="O19" s="18">
        <f t="shared" si="35"/>
        <v>0</v>
      </c>
      <c r="P19" s="18">
        <f t="shared" si="36"/>
        <v>0.96666666666666667</v>
      </c>
      <c r="Q19" s="18">
        <f t="shared" si="37"/>
        <v>0</v>
      </c>
      <c r="R19" s="18">
        <f t="shared" si="38"/>
        <v>58</v>
      </c>
      <c r="S19" s="27"/>
    </row>
    <row r="20" spans="1:19" s="20" customFormat="1">
      <c r="A20" s="21" t="s">
        <v>199</v>
      </c>
      <c r="B20" s="42">
        <v>5</v>
      </c>
      <c r="C20" s="17">
        <f t="shared" si="26"/>
        <v>4.027777777777778E-2</v>
      </c>
      <c r="D20" s="17">
        <f t="shared" si="27"/>
        <v>5.486111111111111E-2</v>
      </c>
      <c r="E20" s="31">
        <v>1200</v>
      </c>
      <c r="F20" s="31">
        <v>60</v>
      </c>
      <c r="G20" s="19">
        <f t="shared" si="28"/>
        <v>4.7222222222222221E-2</v>
      </c>
      <c r="I20" s="18">
        <f t="shared" si="29"/>
        <v>0</v>
      </c>
      <c r="J20" s="18">
        <f t="shared" si="30"/>
        <v>0</v>
      </c>
      <c r="K20" s="18">
        <f t="shared" si="31"/>
        <v>0</v>
      </c>
      <c r="L20" s="18">
        <f t="shared" si="32"/>
        <v>0</v>
      </c>
      <c r="M20" s="18">
        <f t="shared" si="33"/>
        <v>1260</v>
      </c>
      <c r="N20" s="18">
        <f t="shared" si="34"/>
        <v>0</v>
      </c>
      <c r="O20" s="18">
        <f t="shared" si="35"/>
        <v>0</v>
      </c>
      <c r="P20" s="18">
        <f t="shared" si="36"/>
        <v>1.3166666666666667</v>
      </c>
      <c r="Q20" s="18">
        <f t="shared" si="37"/>
        <v>1</v>
      </c>
      <c r="R20" s="18">
        <f t="shared" si="38"/>
        <v>19</v>
      </c>
      <c r="S20" s="27"/>
    </row>
    <row r="21" spans="1:19" s="20" customFormat="1">
      <c r="A21" s="21" t="s">
        <v>200</v>
      </c>
      <c r="B21" s="42">
        <v>5</v>
      </c>
      <c r="C21" s="17">
        <f t="shared" si="26"/>
        <v>5.486111111111111E-2</v>
      </c>
      <c r="D21" s="17">
        <f t="shared" si="27"/>
        <v>6.9444444444444434E-2</v>
      </c>
      <c r="E21" s="31">
        <v>1200</v>
      </c>
      <c r="F21" s="31">
        <v>60</v>
      </c>
      <c r="G21" s="19">
        <f t="shared" si="28"/>
        <v>6.1805555555555558E-2</v>
      </c>
      <c r="I21" s="18">
        <f t="shared" si="29"/>
        <v>0</v>
      </c>
      <c r="J21" s="18">
        <f t="shared" si="30"/>
        <v>0</v>
      </c>
      <c r="K21" s="18">
        <f t="shared" si="31"/>
        <v>0</v>
      </c>
      <c r="L21" s="18">
        <f t="shared" si="32"/>
        <v>0</v>
      </c>
      <c r="M21" s="18">
        <f t="shared" si="33"/>
        <v>1260</v>
      </c>
      <c r="N21" s="18">
        <f t="shared" si="34"/>
        <v>0</v>
      </c>
      <c r="O21" s="18">
        <f t="shared" si="35"/>
        <v>0</v>
      </c>
      <c r="P21" s="18">
        <f t="shared" si="36"/>
        <v>1.6666666666666665</v>
      </c>
      <c r="Q21" s="18">
        <f t="shared" si="37"/>
        <v>1</v>
      </c>
      <c r="R21" s="18">
        <f t="shared" si="38"/>
        <v>40</v>
      </c>
      <c r="S21" s="27"/>
    </row>
    <row r="22" spans="1:19" s="20" customFormat="1">
      <c r="A22" s="21" t="s">
        <v>201</v>
      </c>
      <c r="B22" s="42">
        <v>5</v>
      </c>
      <c r="C22" s="17">
        <f t="shared" si="26"/>
        <v>6.9444444444444434E-2</v>
      </c>
      <c r="D22" s="17">
        <f t="shared" si="27"/>
        <v>8.6805555555555566E-2</v>
      </c>
      <c r="E22" s="31">
        <v>1200</v>
      </c>
      <c r="F22" s="31">
        <v>300</v>
      </c>
      <c r="G22" s="19">
        <f t="shared" si="28"/>
        <v>7.6388888888888895E-2</v>
      </c>
      <c r="I22" s="18">
        <f t="shared" si="29"/>
        <v>0</v>
      </c>
      <c r="J22" s="18">
        <f t="shared" si="30"/>
        <v>0</v>
      </c>
      <c r="K22" s="18">
        <f t="shared" si="31"/>
        <v>0</v>
      </c>
      <c r="L22" s="18">
        <f t="shared" si="32"/>
        <v>0</v>
      </c>
      <c r="M22" s="18">
        <f t="shared" si="33"/>
        <v>1500</v>
      </c>
      <c r="N22" s="18">
        <f t="shared" si="34"/>
        <v>0</v>
      </c>
      <c r="O22" s="18">
        <f t="shared" si="35"/>
        <v>0</v>
      </c>
      <c r="P22" s="18">
        <f t="shared" si="36"/>
        <v>2.083333333333333</v>
      </c>
      <c r="Q22" s="18">
        <f t="shared" si="37"/>
        <v>2</v>
      </c>
      <c r="R22" s="18">
        <f t="shared" si="38"/>
        <v>5</v>
      </c>
      <c r="S22" s="27"/>
    </row>
    <row r="23" spans="1:19" s="20" customFormat="1">
      <c r="A23" s="21" t="s">
        <v>204</v>
      </c>
      <c r="B23" s="42" t="s">
        <v>194</v>
      </c>
      <c r="C23" s="17">
        <f t="shared" si="26"/>
        <v>8.6805555555555566E-2</v>
      </c>
      <c r="D23" s="17">
        <f t="shared" si="27"/>
        <v>8.819444444444445E-2</v>
      </c>
      <c r="E23" s="31">
        <v>60</v>
      </c>
      <c r="F23" s="31">
        <v>60</v>
      </c>
      <c r="G23" s="19">
        <f t="shared" si="28"/>
        <v>8.6805555555555566E-2</v>
      </c>
      <c r="H23" s="20" t="s">
        <v>178</v>
      </c>
      <c r="I23" s="18">
        <f t="shared" si="29"/>
        <v>0</v>
      </c>
      <c r="J23" s="18">
        <f t="shared" si="30"/>
        <v>0</v>
      </c>
      <c r="K23" s="18">
        <f t="shared" si="31"/>
        <v>0</v>
      </c>
      <c r="L23" s="18">
        <f t="shared" si="32"/>
        <v>0</v>
      </c>
      <c r="M23" s="18">
        <f t="shared" si="33"/>
        <v>0</v>
      </c>
      <c r="N23" s="18">
        <f t="shared" si="34"/>
        <v>0</v>
      </c>
      <c r="O23" s="18">
        <f t="shared" si="35"/>
        <v>0</v>
      </c>
      <c r="P23" s="18">
        <f t="shared" si="36"/>
        <v>2.1166666666666667</v>
      </c>
      <c r="Q23" s="18">
        <f t="shared" si="37"/>
        <v>2</v>
      </c>
      <c r="R23" s="18">
        <f t="shared" si="38"/>
        <v>7</v>
      </c>
      <c r="S23" s="27">
        <f>SUM(E23:F23)</f>
        <v>120</v>
      </c>
    </row>
    <row r="24" spans="1:19" s="20" customFormat="1">
      <c r="A24" s="21" t="s">
        <v>205</v>
      </c>
      <c r="B24" s="42" t="s">
        <v>194</v>
      </c>
      <c r="C24" s="17">
        <f t="shared" si="26"/>
        <v>8.819444444444445E-2</v>
      </c>
      <c r="D24" s="17">
        <f t="shared" si="27"/>
        <v>0.11666666666666665</v>
      </c>
      <c r="E24" s="31">
        <v>2400</v>
      </c>
      <c r="F24" s="31">
        <v>60</v>
      </c>
      <c r="G24" s="19">
        <f t="shared" si="28"/>
        <v>0.10208333333333335</v>
      </c>
      <c r="H24" s="20" t="s">
        <v>178</v>
      </c>
      <c r="I24" s="18">
        <f t="shared" si="29"/>
        <v>0</v>
      </c>
      <c r="J24" s="18">
        <f t="shared" si="30"/>
        <v>0</v>
      </c>
      <c r="K24" s="18">
        <f t="shared" si="31"/>
        <v>0</v>
      </c>
      <c r="L24" s="18">
        <f t="shared" si="32"/>
        <v>0</v>
      </c>
      <c r="M24" s="18">
        <f t="shared" si="33"/>
        <v>0</v>
      </c>
      <c r="N24" s="18">
        <f t="shared" si="34"/>
        <v>0</v>
      </c>
      <c r="O24" s="18">
        <f t="shared" si="35"/>
        <v>0</v>
      </c>
      <c r="P24" s="18">
        <f t="shared" si="36"/>
        <v>2.8</v>
      </c>
      <c r="Q24" s="18">
        <f t="shared" si="37"/>
        <v>2</v>
      </c>
      <c r="R24" s="18">
        <f t="shared" si="38"/>
        <v>48</v>
      </c>
      <c r="S24" s="27">
        <f t="shared" ref="S24:S27" si="39">SUM(E24:F24)</f>
        <v>2460</v>
      </c>
    </row>
    <row r="25" spans="1:19" s="20" customFormat="1">
      <c r="A25" s="21" t="s">
        <v>206</v>
      </c>
      <c r="B25" s="42" t="s">
        <v>194</v>
      </c>
      <c r="C25" s="17">
        <f t="shared" si="26"/>
        <v>0.11666666666666665</v>
      </c>
      <c r="D25" s="17">
        <f t="shared" si="27"/>
        <v>0.13819444444444443</v>
      </c>
      <c r="E25" s="31">
        <v>1800</v>
      </c>
      <c r="F25" s="31">
        <v>60</v>
      </c>
      <c r="G25" s="19">
        <f t="shared" si="28"/>
        <v>0.12708333333333333</v>
      </c>
      <c r="H25" s="20" t="s">
        <v>178</v>
      </c>
      <c r="I25" s="18">
        <f t="shared" si="29"/>
        <v>0</v>
      </c>
      <c r="J25" s="18">
        <f t="shared" si="30"/>
        <v>0</v>
      </c>
      <c r="K25" s="18">
        <f t="shared" si="31"/>
        <v>0</v>
      </c>
      <c r="L25" s="18">
        <f t="shared" si="32"/>
        <v>0</v>
      </c>
      <c r="M25" s="18">
        <f t="shared" si="33"/>
        <v>0</v>
      </c>
      <c r="N25" s="18">
        <f t="shared" si="34"/>
        <v>0</v>
      </c>
      <c r="O25" s="18">
        <f t="shared" si="35"/>
        <v>0</v>
      </c>
      <c r="P25" s="18">
        <f t="shared" si="36"/>
        <v>3.3166666666666664</v>
      </c>
      <c r="Q25" s="18">
        <f t="shared" si="37"/>
        <v>3</v>
      </c>
      <c r="R25" s="18">
        <f t="shared" si="38"/>
        <v>19</v>
      </c>
      <c r="S25" s="27">
        <f t="shared" si="39"/>
        <v>1860</v>
      </c>
    </row>
    <row r="26" spans="1:19" s="20" customFormat="1">
      <c r="A26" s="21" t="s">
        <v>167</v>
      </c>
      <c r="B26" s="42" t="s">
        <v>194</v>
      </c>
      <c r="C26" s="17">
        <f t="shared" si="26"/>
        <v>0.13819444444444443</v>
      </c>
      <c r="D26" s="17">
        <f t="shared" si="27"/>
        <v>0.14097222222222222</v>
      </c>
      <c r="E26" s="31">
        <v>180</v>
      </c>
      <c r="F26" s="31">
        <v>60</v>
      </c>
      <c r="G26" s="19">
        <f t="shared" si="28"/>
        <v>0.1388888888888889</v>
      </c>
      <c r="H26" s="20" t="s">
        <v>178</v>
      </c>
      <c r="I26" s="18">
        <f t="shared" si="29"/>
        <v>0</v>
      </c>
      <c r="J26" s="18">
        <f t="shared" si="30"/>
        <v>0</v>
      </c>
      <c r="K26" s="18">
        <f t="shared" si="31"/>
        <v>0</v>
      </c>
      <c r="L26" s="18">
        <f t="shared" si="32"/>
        <v>0</v>
      </c>
      <c r="M26" s="18">
        <f t="shared" si="33"/>
        <v>0</v>
      </c>
      <c r="N26" s="18">
        <f t="shared" si="34"/>
        <v>0</v>
      </c>
      <c r="O26" s="18">
        <f t="shared" si="35"/>
        <v>0</v>
      </c>
      <c r="P26" s="18">
        <f t="shared" si="36"/>
        <v>3.3833333333333333</v>
      </c>
      <c r="Q26" s="18">
        <f t="shared" si="37"/>
        <v>3</v>
      </c>
      <c r="R26" s="18">
        <f t="shared" si="38"/>
        <v>23</v>
      </c>
      <c r="S26" s="27">
        <f t="shared" si="39"/>
        <v>240</v>
      </c>
    </row>
    <row r="27" spans="1:19" s="20" customFormat="1">
      <c r="A27" s="21" t="s">
        <v>189</v>
      </c>
      <c r="B27" s="42" t="s">
        <v>194</v>
      </c>
      <c r="C27" s="17">
        <f t="shared" si="26"/>
        <v>0.14097222222222222</v>
      </c>
      <c r="D27" s="17">
        <f t="shared" si="27"/>
        <v>0.14444444444444446</v>
      </c>
      <c r="E27" s="31">
        <v>240</v>
      </c>
      <c r="F27" s="31">
        <v>60</v>
      </c>
      <c r="G27" s="19">
        <f t="shared" si="28"/>
        <v>0.1423611111111111</v>
      </c>
      <c r="H27" s="20" t="s">
        <v>178</v>
      </c>
      <c r="I27" s="18">
        <f t="shared" si="29"/>
        <v>0</v>
      </c>
      <c r="J27" s="18">
        <f t="shared" si="30"/>
        <v>0</v>
      </c>
      <c r="K27" s="18">
        <f t="shared" si="31"/>
        <v>0</v>
      </c>
      <c r="L27" s="18">
        <f t="shared" si="32"/>
        <v>0</v>
      </c>
      <c r="M27" s="18">
        <f t="shared" si="33"/>
        <v>0</v>
      </c>
      <c r="N27" s="18">
        <f t="shared" si="34"/>
        <v>0</v>
      </c>
      <c r="O27" s="18">
        <f t="shared" si="35"/>
        <v>0</v>
      </c>
      <c r="P27" s="18">
        <f t="shared" si="36"/>
        <v>3.4666666666666668</v>
      </c>
      <c r="Q27" s="18">
        <f t="shared" si="37"/>
        <v>3</v>
      </c>
      <c r="R27" s="18">
        <f t="shared" si="38"/>
        <v>28</v>
      </c>
      <c r="S27" s="27">
        <f t="shared" si="39"/>
        <v>300</v>
      </c>
    </row>
    <row r="28" spans="1:19" s="20" customFormat="1">
      <c r="A28" s="21" t="s">
        <v>160</v>
      </c>
      <c r="B28" s="42">
        <v>5</v>
      </c>
      <c r="C28" s="17">
        <f t="shared" ref="C28:C37" si="40">D27</f>
        <v>0.14444444444444446</v>
      </c>
      <c r="D28" s="17">
        <f t="shared" ref="D28:D37" si="41">TIME(Q28,R28,0)</f>
        <v>0.15902777777777777</v>
      </c>
      <c r="E28" s="31">
        <v>1200</v>
      </c>
      <c r="F28" s="31">
        <v>60</v>
      </c>
      <c r="G28" s="19">
        <f t="shared" si="28"/>
        <v>0.15138888888888888</v>
      </c>
      <c r="I28" s="18">
        <f t="shared" si="29"/>
        <v>0</v>
      </c>
      <c r="J28" s="18">
        <f t="shared" si="30"/>
        <v>0</v>
      </c>
      <c r="K28" s="18">
        <f t="shared" si="31"/>
        <v>0</v>
      </c>
      <c r="L28" s="18">
        <f t="shared" si="32"/>
        <v>0</v>
      </c>
      <c r="M28" s="18">
        <f t="shared" si="33"/>
        <v>1260</v>
      </c>
      <c r="N28" s="18">
        <f t="shared" si="34"/>
        <v>0</v>
      </c>
      <c r="O28" s="18">
        <f t="shared" si="35"/>
        <v>0</v>
      </c>
      <c r="P28" s="18">
        <f t="shared" si="36"/>
        <v>3.8166666666666664</v>
      </c>
      <c r="Q28" s="18">
        <f t="shared" si="37"/>
        <v>3</v>
      </c>
      <c r="R28" s="18">
        <f t="shared" si="38"/>
        <v>49</v>
      </c>
      <c r="S28" s="27"/>
    </row>
    <row r="29" spans="1:19" s="20" customFormat="1">
      <c r="A29" s="21" t="s">
        <v>159</v>
      </c>
      <c r="B29" s="42">
        <v>5</v>
      </c>
      <c r="C29" s="17">
        <f t="shared" si="40"/>
        <v>0.15902777777777777</v>
      </c>
      <c r="D29" s="17">
        <f t="shared" si="41"/>
        <v>0.17291666666666669</v>
      </c>
      <c r="E29" s="31">
        <v>900</v>
      </c>
      <c r="F29" s="31">
        <v>300</v>
      </c>
      <c r="G29" s="19">
        <f t="shared" si="28"/>
        <v>0.16388888888888889</v>
      </c>
      <c r="I29" s="18">
        <f t="shared" si="29"/>
        <v>0</v>
      </c>
      <c r="J29" s="18">
        <f t="shared" si="30"/>
        <v>0</v>
      </c>
      <c r="K29" s="18">
        <f t="shared" si="31"/>
        <v>0</v>
      </c>
      <c r="L29" s="18">
        <f t="shared" si="32"/>
        <v>0</v>
      </c>
      <c r="M29" s="18">
        <f t="shared" si="33"/>
        <v>1200</v>
      </c>
      <c r="N29" s="18">
        <f t="shared" si="34"/>
        <v>0</v>
      </c>
      <c r="O29" s="18">
        <f t="shared" si="35"/>
        <v>0</v>
      </c>
      <c r="P29" s="18">
        <f t="shared" si="36"/>
        <v>4.1500000000000004</v>
      </c>
      <c r="Q29" s="18">
        <f t="shared" si="37"/>
        <v>4</v>
      </c>
      <c r="R29" s="18">
        <f t="shared" si="38"/>
        <v>9</v>
      </c>
      <c r="S29" s="27"/>
    </row>
    <row r="30" spans="1:19" s="20" customFormat="1">
      <c r="A30" s="21" t="s">
        <v>202</v>
      </c>
      <c r="B30" s="27">
        <v>4</v>
      </c>
      <c r="C30" s="17">
        <f t="shared" si="40"/>
        <v>0.17291666666666669</v>
      </c>
      <c r="D30" s="17">
        <f t="shared" si="41"/>
        <v>0.18333333333333335</v>
      </c>
      <c r="E30" s="31">
        <v>600</v>
      </c>
      <c r="F30" s="31">
        <v>300</v>
      </c>
      <c r="G30" s="19">
        <f t="shared" si="28"/>
        <v>0.1763888888888889</v>
      </c>
      <c r="I30" s="18">
        <f t="shared" si="29"/>
        <v>0</v>
      </c>
      <c r="J30" s="18">
        <f t="shared" si="30"/>
        <v>0</v>
      </c>
      <c r="K30" s="18">
        <f t="shared" si="31"/>
        <v>0</v>
      </c>
      <c r="L30" s="18">
        <f t="shared" si="32"/>
        <v>900</v>
      </c>
      <c r="M30" s="18">
        <f t="shared" si="33"/>
        <v>0</v>
      </c>
      <c r="N30" s="18">
        <f t="shared" si="34"/>
        <v>0</v>
      </c>
      <c r="O30" s="18">
        <f t="shared" si="35"/>
        <v>0</v>
      </c>
      <c r="P30" s="18">
        <f t="shared" si="36"/>
        <v>4.4000000000000004</v>
      </c>
      <c r="Q30" s="18">
        <f t="shared" si="37"/>
        <v>4</v>
      </c>
      <c r="R30" s="18">
        <f t="shared" si="38"/>
        <v>24</v>
      </c>
      <c r="S30" s="27"/>
    </row>
    <row r="31" spans="1:19" s="20" customFormat="1">
      <c r="A31" s="21" t="s">
        <v>172</v>
      </c>
      <c r="B31" s="27">
        <v>5</v>
      </c>
      <c r="C31" s="17">
        <f t="shared" si="40"/>
        <v>0.18333333333333335</v>
      </c>
      <c r="D31" s="17">
        <f t="shared" si="41"/>
        <v>0.19375000000000001</v>
      </c>
      <c r="E31" s="31">
        <v>600</v>
      </c>
      <c r="F31" s="31">
        <v>300</v>
      </c>
      <c r="G31" s="19">
        <f t="shared" si="28"/>
        <v>0.18680555555555556</v>
      </c>
      <c r="I31" s="18">
        <f t="shared" si="29"/>
        <v>0</v>
      </c>
      <c r="J31" s="18">
        <f t="shared" si="30"/>
        <v>0</v>
      </c>
      <c r="K31" s="18">
        <f t="shared" si="31"/>
        <v>0</v>
      </c>
      <c r="L31" s="18">
        <f t="shared" si="32"/>
        <v>900</v>
      </c>
      <c r="M31" s="18">
        <f t="shared" si="33"/>
        <v>0</v>
      </c>
      <c r="N31" s="18">
        <f t="shared" si="34"/>
        <v>0</v>
      </c>
      <c r="O31" s="18">
        <f t="shared" si="35"/>
        <v>0</v>
      </c>
      <c r="P31" s="18">
        <f t="shared" si="36"/>
        <v>4.6500000000000004</v>
      </c>
      <c r="Q31" s="18">
        <f t="shared" si="37"/>
        <v>4</v>
      </c>
      <c r="R31" s="18">
        <f t="shared" si="38"/>
        <v>39</v>
      </c>
      <c r="S31" s="27"/>
    </row>
    <row r="32" spans="1:19" s="20" customFormat="1">
      <c r="A32" s="21" t="s">
        <v>173</v>
      </c>
      <c r="B32" s="27">
        <v>5</v>
      </c>
      <c r="C32" s="17">
        <f t="shared" si="40"/>
        <v>0.19375000000000001</v>
      </c>
      <c r="D32" s="17">
        <f t="shared" si="41"/>
        <v>0.2076388888888889</v>
      </c>
      <c r="E32" s="31">
        <v>900</v>
      </c>
      <c r="F32" s="31">
        <v>300</v>
      </c>
      <c r="G32" s="19">
        <f t="shared" si="28"/>
        <v>0.1986111111111111</v>
      </c>
      <c r="I32" s="18">
        <f t="shared" si="29"/>
        <v>0</v>
      </c>
      <c r="J32" s="18">
        <f t="shared" si="30"/>
        <v>1200</v>
      </c>
      <c r="K32" s="18">
        <f t="shared" si="31"/>
        <v>0</v>
      </c>
      <c r="L32" s="18">
        <f t="shared" si="32"/>
        <v>0</v>
      </c>
      <c r="M32" s="18">
        <f t="shared" si="33"/>
        <v>0</v>
      </c>
      <c r="N32" s="18">
        <f t="shared" si="34"/>
        <v>0</v>
      </c>
      <c r="O32" s="18">
        <f t="shared" si="35"/>
        <v>0</v>
      </c>
      <c r="P32" s="18">
        <f t="shared" si="36"/>
        <v>4.9833333333333334</v>
      </c>
      <c r="Q32" s="18">
        <f t="shared" si="37"/>
        <v>4</v>
      </c>
      <c r="R32" s="18">
        <f t="shared" si="38"/>
        <v>59</v>
      </c>
      <c r="S32" s="27"/>
    </row>
    <row r="33" spans="1:19" s="20" customFormat="1">
      <c r="A33" s="21" t="s">
        <v>174</v>
      </c>
      <c r="B33" s="27">
        <v>4</v>
      </c>
      <c r="C33" s="17">
        <f t="shared" si="40"/>
        <v>0.2076388888888889</v>
      </c>
      <c r="D33" s="17">
        <f t="shared" si="41"/>
        <v>0.21805555555555556</v>
      </c>
      <c r="E33" s="31">
        <v>600</v>
      </c>
      <c r="F33" s="31">
        <v>300</v>
      </c>
      <c r="G33" s="19">
        <f t="shared" si="28"/>
        <v>0.21111111111111111</v>
      </c>
      <c r="I33" s="18">
        <f t="shared" si="29"/>
        <v>0</v>
      </c>
      <c r="J33" s="18">
        <f t="shared" si="30"/>
        <v>0</v>
      </c>
      <c r="K33" s="18">
        <f t="shared" si="31"/>
        <v>900</v>
      </c>
      <c r="L33" s="18">
        <f t="shared" si="32"/>
        <v>0</v>
      </c>
      <c r="M33" s="18">
        <f t="shared" si="33"/>
        <v>0</v>
      </c>
      <c r="N33" s="18">
        <f t="shared" si="34"/>
        <v>0</v>
      </c>
      <c r="O33" s="18">
        <f t="shared" si="35"/>
        <v>0</v>
      </c>
      <c r="P33" s="18">
        <f t="shared" si="36"/>
        <v>5.2333333333333334</v>
      </c>
      <c r="Q33" s="18">
        <f t="shared" si="37"/>
        <v>5</v>
      </c>
      <c r="R33" s="18">
        <f t="shared" si="38"/>
        <v>14</v>
      </c>
      <c r="S33" s="27"/>
    </row>
    <row r="34" spans="1:19" s="20" customFormat="1">
      <c r="A34" s="21" t="s">
        <v>177</v>
      </c>
      <c r="B34" s="27">
        <v>4</v>
      </c>
      <c r="C34" s="17">
        <f t="shared" si="40"/>
        <v>0.21805555555555556</v>
      </c>
      <c r="D34" s="17">
        <f t="shared" si="41"/>
        <v>0.23194444444444443</v>
      </c>
      <c r="E34" s="31">
        <v>900</v>
      </c>
      <c r="F34" s="31">
        <v>300</v>
      </c>
      <c r="G34" s="19">
        <f t="shared" si="28"/>
        <v>0.22291666666666665</v>
      </c>
      <c r="I34" s="18">
        <f t="shared" si="29"/>
        <v>0</v>
      </c>
      <c r="J34" s="18">
        <f t="shared" si="30"/>
        <v>0</v>
      </c>
      <c r="K34" s="18">
        <f t="shared" si="31"/>
        <v>1200</v>
      </c>
      <c r="L34" s="18">
        <f t="shared" si="32"/>
        <v>0</v>
      </c>
      <c r="M34" s="18">
        <f t="shared" si="33"/>
        <v>0</v>
      </c>
      <c r="N34" s="18">
        <f t="shared" si="34"/>
        <v>0</v>
      </c>
      <c r="O34" s="18">
        <f t="shared" si="35"/>
        <v>0</v>
      </c>
      <c r="P34" s="18">
        <f t="shared" si="36"/>
        <v>5.5666666666666664</v>
      </c>
      <c r="Q34" s="18">
        <f t="shared" si="37"/>
        <v>5</v>
      </c>
      <c r="R34" s="18">
        <f t="shared" si="38"/>
        <v>34</v>
      </c>
      <c r="S34" s="27"/>
    </row>
    <row r="35" spans="1:19" s="20" customFormat="1">
      <c r="A35" s="21" t="s">
        <v>175</v>
      </c>
      <c r="B35" s="27">
        <v>4</v>
      </c>
      <c r="C35" s="17">
        <f t="shared" si="40"/>
        <v>0.23194444444444443</v>
      </c>
      <c r="D35" s="17">
        <f t="shared" si="41"/>
        <v>0.24236111111111111</v>
      </c>
      <c r="E35" s="31">
        <v>600</v>
      </c>
      <c r="F35" s="31">
        <v>300</v>
      </c>
      <c r="G35" s="19">
        <f t="shared" ref="G35:G37" si="42">TIME(HOUR(C35),MINUTE(C35)+E35/120,0)</f>
        <v>0.23541666666666669</v>
      </c>
      <c r="I35" s="18">
        <f t="shared" ref="I35:I37" si="43">IF(MID(A35,1,2)="RM",E35+F35,0)</f>
        <v>0</v>
      </c>
      <c r="J35" s="18">
        <f t="shared" ref="J35:J37" si="44">IF(MID(A35,1,2)="MP",0,IF(MID(A35,1,1)="M",E35+F35,0))</f>
        <v>0</v>
      </c>
      <c r="K35" s="18">
        <f t="shared" ref="K35:K37" si="45">IF(MID(A35,1,2)="KP",E35+F35,0)</f>
        <v>900</v>
      </c>
      <c r="L35" s="18">
        <f t="shared" ref="L35:L37" si="46">IF(MID(A35,1,2)="MP",E35+F35,0)</f>
        <v>0</v>
      </c>
      <c r="M35" s="18">
        <f t="shared" ref="M35:M37" si="47">IF(MID(A35,1,2)="OC",E35+F35,0)</f>
        <v>0</v>
      </c>
      <c r="N35" s="18">
        <f t="shared" ref="N35:N37" si="48">IF(MID(A35,1,2)="AS",E35+F35,0)</f>
        <v>0</v>
      </c>
      <c r="O35" s="18">
        <f t="shared" ref="O35:O37" si="49">IF(MID(A35,1,2)="IP",E35+F35,0)</f>
        <v>0</v>
      </c>
      <c r="P35" s="18">
        <f t="shared" ref="P35:P37" si="50">HOUR(C35)+(MINUTE(C35)+(E35+F35)/60)/60</f>
        <v>5.8166666666666664</v>
      </c>
      <c r="Q35" s="18">
        <f t="shared" ref="Q35:Q37" si="51">INT(P35)</f>
        <v>5</v>
      </c>
      <c r="R35" s="18">
        <f t="shared" ref="R35:R37" si="52">ROUND(((P35-Q35)*60),0)</f>
        <v>49</v>
      </c>
      <c r="S35" s="27"/>
    </row>
    <row r="36" spans="1:19" s="20" customFormat="1">
      <c r="A36" s="21" t="s">
        <v>203</v>
      </c>
      <c r="B36" s="27">
        <v>5</v>
      </c>
      <c r="C36" s="17">
        <f t="shared" si="40"/>
        <v>0.24236111111111111</v>
      </c>
      <c r="D36" s="17">
        <f t="shared" si="41"/>
        <v>0.25625000000000003</v>
      </c>
      <c r="E36" s="31">
        <v>900</v>
      </c>
      <c r="F36" s="31">
        <v>300</v>
      </c>
      <c r="G36" s="19">
        <f t="shared" si="42"/>
        <v>0.24722222222222223</v>
      </c>
      <c r="I36" s="18">
        <f t="shared" si="43"/>
        <v>0</v>
      </c>
      <c r="J36" s="18">
        <f t="shared" si="44"/>
        <v>1200</v>
      </c>
      <c r="K36" s="18">
        <f t="shared" si="45"/>
        <v>0</v>
      </c>
      <c r="L36" s="18">
        <f t="shared" si="46"/>
        <v>0</v>
      </c>
      <c r="M36" s="18">
        <f t="shared" si="47"/>
        <v>0</v>
      </c>
      <c r="N36" s="18">
        <f t="shared" si="48"/>
        <v>0</v>
      </c>
      <c r="O36" s="18">
        <f t="shared" si="49"/>
        <v>0</v>
      </c>
      <c r="P36" s="18">
        <f t="shared" si="50"/>
        <v>6.15</v>
      </c>
      <c r="Q36" s="18">
        <f t="shared" si="51"/>
        <v>6</v>
      </c>
      <c r="R36" s="18">
        <f t="shared" si="52"/>
        <v>9</v>
      </c>
      <c r="S36" s="27"/>
    </row>
    <row r="37" spans="1:19" s="20" customFormat="1">
      <c r="A37" s="21" t="s">
        <v>179</v>
      </c>
      <c r="B37" s="27">
        <v>5</v>
      </c>
      <c r="C37" s="17">
        <f t="shared" si="40"/>
        <v>0.25625000000000003</v>
      </c>
      <c r="D37" s="17">
        <f t="shared" si="41"/>
        <v>0.27013888888888887</v>
      </c>
      <c r="E37" s="31">
        <v>900</v>
      </c>
      <c r="F37" s="31">
        <v>300</v>
      </c>
      <c r="G37" s="19">
        <f t="shared" si="42"/>
        <v>0.26111111111111113</v>
      </c>
      <c r="I37" s="18">
        <f t="shared" si="43"/>
        <v>0</v>
      </c>
      <c r="J37" s="18">
        <f t="shared" si="44"/>
        <v>1200</v>
      </c>
      <c r="K37" s="18">
        <f t="shared" si="45"/>
        <v>0</v>
      </c>
      <c r="L37" s="18">
        <f t="shared" si="46"/>
        <v>0</v>
      </c>
      <c r="M37" s="18">
        <f t="shared" si="47"/>
        <v>0</v>
      </c>
      <c r="N37" s="18">
        <f t="shared" si="48"/>
        <v>0</v>
      </c>
      <c r="O37" s="18">
        <f t="shared" si="49"/>
        <v>0</v>
      </c>
      <c r="P37" s="18">
        <f t="shared" si="50"/>
        <v>6.4833333333333334</v>
      </c>
      <c r="Q37" s="18">
        <f t="shared" si="51"/>
        <v>6</v>
      </c>
      <c r="R37" s="18">
        <f t="shared" si="52"/>
        <v>29</v>
      </c>
      <c r="S37" s="27"/>
    </row>
    <row r="38" spans="1:19" s="20" customFormat="1">
      <c r="A38" s="21"/>
      <c r="B38" s="27"/>
      <c r="C38" s="17"/>
      <c r="D38" s="17"/>
      <c r="S38" s="27"/>
    </row>
    <row r="39" spans="1:19" s="20" customFormat="1">
      <c r="B39" s="27"/>
      <c r="C39" s="17"/>
      <c r="D39" s="17"/>
      <c r="H39" s="22" t="s">
        <v>31</v>
      </c>
      <c r="I39" s="23">
        <f t="shared" ref="I39:O39" si="53">SUM(I2:I37)</f>
        <v>0</v>
      </c>
      <c r="J39" s="23">
        <f t="shared" si="53"/>
        <v>9600</v>
      </c>
      <c r="K39" s="23">
        <f t="shared" si="53"/>
        <v>8400</v>
      </c>
      <c r="L39" s="23">
        <f t="shared" si="53"/>
        <v>6300</v>
      </c>
      <c r="M39" s="23">
        <f t="shared" si="53"/>
        <v>11460</v>
      </c>
      <c r="N39" s="23">
        <f t="shared" si="53"/>
        <v>0</v>
      </c>
      <c r="O39" s="23">
        <f t="shared" si="53"/>
        <v>0</v>
      </c>
      <c r="S39" s="27">
        <f>SUM(S23:S27)</f>
        <v>4980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workbookViewId="0">
      <selection activeCell="B35" sqref="B35"/>
    </sheetView>
  </sheetViews>
  <sheetFormatPr baseColWidth="10" defaultRowHeight="15" x14ac:dyDescent="0"/>
  <cols>
    <col min="2" max="2" width="10.83203125" style="1"/>
    <col min="3" max="4" width="10.83203125" style="5"/>
    <col min="19" max="19" width="11.33203125" style="1" bestFit="1" customWidth="1"/>
  </cols>
  <sheetData>
    <row r="1" spans="1:19">
      <c r="A1" s="9" t="s">
        <v>40</v>
      </c>
      <c r="B1" s="41" t="s">
        <v>193</v>
      </c>
      <c r="C1" s="12" t="s">
        <v>4</v>
      </c>
      <c r="D1" s="12" t="s">
        <v>5</v>
      </c>
      <c r="E1" s="8" t="s">
        <v>6</v>
      </c>
      <c r="F1" s="8" t="s">
        <v>11</v>
      </c>
      <c r="G1" s="7" t="s">
        <v>7</v>
      </c>
      <c r="H1" s="7" t="s">
        <v>43</v>
      </c>
      <c r="I1" s="8" t="s">
        <v>12</v>
      </c>
      <c r="J1" s="8" t="s">
        <v>13</v>
      </c>
      <c r="K1" s="8" t="s">
        <v>14</v>
      </c>
      <c r="L1" s="8" t="s">
        <v>15</v>
      </c>
      <c r="M1" s="8" t="s">
        <v>16</v>
      </c>
      <c r="N1" s="8" t="s">
        <v>17</v>
      </c>
      <c r="O1" s="8" t="s">
        <v>18</v>
      </c>
      <c r="P1" s="8"/>
      <c r="Q1" s="8"/>
      <c r="R1" s="8"/>
      <c r="S1" s="41" t="s">
        <v>195</v>
      </c>
    </row>
    <row r="2" spans="1:19" s="21" customFormat="1">
      <c r="A2" s="21" t="s">
        <v>144</v>
      </c>
      <c r="B2" s="42">
        <v>4</v>
      </c>
      <c r="C2" s="16">
        <f>'Summary DECEMBER 2013'!M5</f>
        <v>0.79861111111111116</v>
      </c>
      <c r="D2" s="30">
        <f t="shared" ref="D2:D4" si="0">TIME(Q2,R2,0)</f>
        <v>0.80902777777777779</v>
      </c>
      <c r="E2" s="31">
        <v>600</v>
      </c>
      <c r="F2" s="31">
        <v>300</v>
      </c>
      <c r="G2" s="32">
        <f t="shared" ref="G2:G4" si="1">TIME(HOUR(C2),MINUTE(C2)+E2/120,0)</f>
        <v>0.80208333333333337</v>
      </c>
      <c r="I2" s="31">
        <f t="shared" ref="I2:I4" si="2">IF(MID(A2,1,2)="RM",E2+F2,0)</f>
        <v>0</v>
      </c>
      <c r="J2" s="31">
        <f t="shared" ref="J2:J4" si="3">IF(MID(A2,1,2)="MP",0,IF(MID(A2,1,1)="M",E2+F2,0))</f>
        <v>0</v>
      </c>
      <c r="K2" s="31">
        <f t="shared" ref="K2:K4" si="4">IF(MID(A2,1,2)="KP",E2+F2,0)</f>
        <v>900</v>
      </c>
      <c r="L2" s="31">
        <f t="shared" ref="L2:L4" si="5">IF(MID(A2,1,2)="MP",E2+F2,0)</f>
        <v>0</v>
      </c>
      <c r="M2" s="31">
        <f t="shared" ref="M2:M4" si="6">IF(MID(A2,1,2)="OC",E2+F2,0)</f>
        <v>0</v>
      </c>
      <c r="N2" s="31">
        <f t="shared" ref="N2:N4" si="7">IF(MID(A2,1,2)="AS",E2+F2,0)</f>
        <v>0</v>
      </c>
      <c r="O2" s="31">
        <f t="shared" ref="O2:O4" si="8">IF(MID(A2,1,2)="IP",E2+F2,0)</f>
        <v>0</v>
      </c>
      <c r="P2" s="31">
        <f t="shared" ref="P2:P4" si="9">HOUR(C2)+(MINUTE(C2)+(E2+F2)/60)/60</f>
        <v>19.416666666666668</v>
      </c>
      <c r="Q2" s="31">
        <f t="shared" ref="Q2:Q4" si="10">INT(P2)</f>
        <v>19</v>
      </c>
      <c r="R2" s="31">
        <f t="shared" ref="R2:R4" si="11">ROUND(((P2-Q2)*60),0)</f>
        <v>25</v>
      </c>
      <c r="S2" s="42"/>
    </row>
    <row r="3" spans="1:19" s="20" customFormat="1">
      <c r="A3" s="21" t="s">
        <v>181</v>
      </c>
      <c r="B3" s="42">
        <v>3</v>
      </c>
      <c r="C3" s="17">
        <f t="shared" ref="C3:C4" si="12">D2</f>
        <v>0.80902777777777779</v>
      </c>
      <c r="D3" s="17">
        <f t="shared" si="0"/>
        <v>0.82291666666666663</v>
      </c>
      <c r="E3" s="31">
        <v>900</v>
      </c>
      <c r="F3" s="31">
        <v>300</v>
      </c>
      <c r="G3" s="19">
        <f t="shared" si="1"/>
        <v>0.81388888888888899</v>
      </c>
      <c r="I3" s="18">
        <f t="shared" si="2"/>
        <v>0</v>
      </c>
      <c r="J3" s="18">
        <f t="shared" si="3"/>
        <v>1200</v>
      </c>
      <c r="K3" s="18">
        <f t="shared" si="4"/>
        <v>0</v>
      </c>
      <c r="L3" s="18">
        <f t="shared" si="5"/>
        <v>0</v>
      </c>
      <c r="M3" s="18">
        <f t="shared" si="6"/>
        <v>0</v>
      </c>
      <c r="N3" s="18">
        <f t="shared" si="7"/>
        <v>0</v>
      </c>
      <c r="O3" s="18">
        <f t="shared" si="8"/>
        <v>0</v>
      </c>
      <c r="P3" s="18">
        <f t="shared" si="9"/>
        <v>19.75</v>
      </c>
      <c r="Q3" s="18">
        <f t="shared" si="10"/>
        <v>19</v>
      </c>
      <c r="R3" s="18">
        <f t="shared" si="11"/>
        <v>45</v>
      </c>
      <c r="S3" s="27"/>
    </row>
    <row r="4" spans="1:19" s="20" customFormat="1">
      <c r="A4" s="20" t="s">
        <v>146</v>
      </c>
      <c r="B4" s="27">
        <v>5</v>
      </c>
      <c r="C4" s="17">
        <f t="shared" si="12"/>
        <v>0.82291666666666663</v>
      </c>
      <c r="D4" s="17">
        <f t="shared" si="0"/>
        <v>0.83680555555555547</v>
      </c>
      <c r="E4" s="31">
        <v>900</v>
      </c>
      <c r="F4" s="31">
        <v>300</v>
      </c>
      <c r="G4" s="19">
        <f t="shared" si="1"/>
        <v>0.82777777777777783</v>
      </c>
      <c r="I4" s="18">
        <f t="shared" si="2"/>
        <v>0</v>
      </c>
      <c r="J4" s="18">
        <f t="shared" si="3"/>
        <v>0</v>
      </c>
      <c r="K4" s="18">
        <f t="shared" si="4"/>
        <v>0</v>
      </c>
      <c r="L4" s="18">
        <f t="shared" si="5"/>
        <v>1200</v>
      </c>
      <c r="M4" s="18">
        <f t="shared" si="6"/>
        <v>0</v>
      </c>
      <c r="N4" s="18">
        <f t="shared" si="7"/>
        <v>0</v>
      </c>
      <c r="O4" s="18">
        <f t="shared" si="8"/>
        <v>0</v>
      </c>
      <c r="P4" s="18">
        <f t="shared" si="9"/>
        <v>20.083333333333332</v>
      </c>
      <c r="Q4" s="18">
        <f t="shared" si="10"/>
        <v>20</v>
      </c>
      <c r="R4" s="18">
        <f t="shared" si="11"/>
        <v>5</v>
      </c>
      <c r="S4" s="27"/>
    </row>
    <row r="5" spans="1:19" s="20" customFormat="1">
      <c r="A5" s="20" t="s">
        <v>182</v>
      </c>
      <c r="B5" s="27">
        <v>4</v>
      </c>
      <c r="C5" s="17">
        <f t="shared" ref="C5:C34" si="13">D4</f>
        <v>0.83680555555555547</v>
      </c>
      <c r="D5" s="17">
        <f t="shared" ref="D5:D34" si="14">TIME(Q5,R5,0)</f>
        <v>0.85069444444444453</v>
      </c>
      <c r="E5" s="31">
        <v>900</v>
      </c>
      <c r="F5" s="31">
        <v>300</v>
      </c>
      <c r="G5" s="19">
        <f t="shared" ref="G5:G34" si="15">TIME(HOUR(C5),MINUTE(C5)+E5/120,0)</f>
        <v>0.84166666666666667</v>
      </c>
      <c r="I5" s="18">
        <f t="shared" ref="I5:I34" si="16">IF(MID(A5,1,2)="RM",E5+F5,0)</f>
        <v>0</v>
      </c>
      <c r="J5" s="18">
        <f t="shared" ref="J5:J34" si="17">IF(MID(A5,1,2)="MP",0,IF(MID(A5,1,1)="M",E5+F5,0))</f>
        <v>0</v>
      </c>
      <c r="K5" s="18">
        <f t="shared" ref="K5:K34" si="18">IF(MID(A5,1,2)="KP",E5+F5,0)</f>
        <v>0</v>
      </c>
      <c r="L5" s="18">
        <f t="shared" ref="L5:L34" si="19">IF(MID(A5,1,2)="MP",E5+F5,0)</f>
        <v>1200</v>
      </c>
      <c r="M5" s="18">
        <f t="shared" ref="M5:M34" si="20">IF(MID(A5,1,2)="OC",E5+F5,0)</f>
        <v>0</v>
      </c>
      <c r="N5" s="18">
        <f t="shared" ref="N5:N34" si="21">IF(MID(A5,1,2)="AS",E5+F5,0)</f>
        <v>0</v>
      </c>
      <c r="O5" s="18">
        <f t="shared" ref="O5:O34" si="22">IF(MID(A5,1,2)="IP",E5+F5,0)</f>
        <v>0</v>
      </c>
      <c r="P5" s="18">
        <f t="shared" ref="P5:P34" si="23">HOUR(C5)+(MINUTE(C5)+(E5+F5)/60)/60</f>
        <v>20.416666666666668</v>
      </c>
      <c r="Q5" s="18">
        <f t="shared" ref="Q5:Q34" si="24">INT(P5)</f>
        <v>20</v>
      </c>
      <c r="R5" s="18">
        <f t="shared" ref="R5:R34" si="25">ROUND(((P5-Q5)*60),0)</f>
        <v>25</v>
      </c>
      <c r="S5" s="27"/>
    </row>
    <row r="6" spans="1:19" s="20" customFormat="1">
      <c r="A6" s="20" t="s">
        <v>148</v>
      </c>
      <c r="B6" s="27">
        <v>5</v>
      </c>
      <c r="C6" s="17">
        <f t="shared" si="13"/>
        <v>0.85069444444444453</v>
      </c>
      <c r="D6" s="17">
        <f t="shared" si="14"/>
        <v>0.86458333333333337</v>
      </c>
      <c r="E6" s="31">
        <v>900</v>
      </c>
      <c r="F6" s="31">
        <v>300</v>
      </c>
      <c r="G6" s="19">
        <f t="shared" si="15"/>
        <v>0.85555555555555562</v>
      </c>
      <c r="I6" s="18">
        <f t="shared" si="16"/>
        <v>0</v>
      </c>
      <c r="J6" s="18">
        <f t="shared" si="17"/>
        <v>1200</v>
      </c>
      <c r="K6" s="18">
        <f t="shared" si="18"/>
        <v>0</v>
      </c>
      <c r="L6" s="18">
        <f t="shared" si="19"/>
        <v>0</v>
      </c>
      <c r="M6" s="18">
        <f t="shared" si="20"/>
        <v>0</v>
      </c>
      <c r="N6" s="18">
        <f t="shared" si="21"/>
        <v>0</v>
      </c>
      <c r="O6" s="18">
        <f t="shared" si="22"/>
        <v>0</v>
      </c>
      <c r="P6" s="18">
        <f t="shared" si="23"/>
        <v>20.75</v>
      </c>
      <c r="Q6" s="18">
        <f t="shared" si="24"/>
        <v>20</v>
      </c>
      <c r="R6" s="18">
        <f t="shared" si="25"/>
        <v>45</v>
      </c>
      <c r="S6" s="27"/>
    </row>
    <row r="7" spans="1:19" s="20" customFormat="1">
      <c r="A7" s="20" t="s">
        <v>207</v>
      </c>
      <c r="B7" s="27">
        <v>2</v>
      </c>
      <c r="C7" s="17">
        <f t="shared" si="13"/>
        <v>0.86458333333333337</v>
      </c>
      <c r="D7" s="17">
        <f t="shared" si="14"/>
        <v>0.87847222222222221</v>
      </c>
      <c r="E7" s="31">
        <v>900</v>
      </c>
      <c r="F7" s="31">
        <v>300</v>
      </c>
      <c r="G7" s="19">
        <f t="shared" si="15"/>
        <v>0.86944444444444446</v>
      </c>
      <c r="I7" s="18">
        <f t="shared" si="16"/>
        <v>0</v>
      </c>
      <c r="J7" s="18">
        <f t="shared" si="17"/>
        <v>0</v>
      </c>
      <c r="K7" s="18">
        <f t="shared" si="18"/>
        <v>1200</v>
      </c>
      <c r="L7" s="18">
        <f t="shared" si="19"/>
        <v>0</v>
      </c>
      <c r="M7" s="18">
        <f t="shared" si="20"/>
        <v>0</v>
      </c>
      <c r="N7" s="18">
        <f t="shared" si="21"/>
        <v>0</v>
      </c>
      <c r="O7" s="18">
        <f t="shared" si="22"/>
        <v>0</v>
      </c>
      <c r="P7" s="18">
        <f t="shared" si="23"/>
        <v>21.083333333333332</v>
      </c>
      <c r="Q7" s="18">
        <f t="shared" si="24"/>
        <v>21</v>
      </c>
      <c r="R7" s="18">
        <f t="shared" si="25"/>
        <v>5</v>
      </c>
      <c r="S7" s="27"/>
    </row>
    <row r="8" spans="1:19" s="20" customFormat="1">
      <c r="A8" s="20" t="s">
        <v>150</v>
      </c>
      <c r="B8" s="27">
        <v>5</v>
      </c>
      <c r="C8" s="17">
        <f t="shared" si="13"/>
        <v>0.87847222222222221</v>
      </c>
      <c r="D8" s="17">
        <f t="shared" si="14"/>
        <v>0.89236111111111116</v>
      </c>
      <c r="E8" s="31">
        <v>900</v>
      </c>
      <c r="F8" s="31">
        <v>300</v>
      </c>
      <c r="G8" s="19">
        <f t="shared" si="15"/>
        <v>0.8833333333333333</v>
      </c>
      <c r="I8" s="18">
        <f t="shared" si="16"/>
        <v>0</v>
      </c>
      <c r="J8" s="18">
        <f t="shared" si="17"/>
        <v>1200</v>
      </c>
      <c r="K8" s="18">
        <f t="shared" si="18"/>
        <v>0</v>
      </c>
      <c r="L8" s="18">
        <f t="shared" si="19"/>
        <v>0</v>
      </c>
      <c r="M8" s="18">
        <f t="shared" si="20"/>
        <v>0</v>
      </c>
      <c r="N8" s="18">
        <f t="shared" si="21"/>
        <v>0</v>
      </c>
      <c r="O8" s="18">
        <f t="shared" si="22"/>
        <v>0</v>
      </c>
      <c r="P8" s="18">
        <f t="shared" si="23"/>
        <v>21.416666666666668</v>
      </c>
      <c r="Q8" s="18">
        <f t="shared" si="24"/>
        <v>21</v>
      </c>
      <c r="R8" s="18">
        <f t="shared" si="25"/>
        <v>25</v>
      </c>
      <c r="S8" s="27"/>
    </row>
    <row r="9" spans="1:19" s="20" customFormat="1">
      <c r="A9" s="20" t="s">
        <v>192</v>
      </c>
      <c r="B9" s="27">
        <v>4</v>
      </c>
      <c r="C9" s="17">
        <f t="shared" si="13"/>
        <v>0.89236111111111116</v>
      </c>
      <c r="D9" s="17">
        <f t="shared" si="14"/>
        <v>0.90625</v>
      </c>
      <c r="E9" s="31">
        <v>900</v>
      </c>
      <c r="F9" s="31">
        <v>300</v>
      </c>
      <c r="G9" s="19">
        <f t="shared" si="15"/>
        <v>0.89722222222222225</v>
      </c>
      <c r="I9" s="18">
        <f t="shared" si="16"/>
        <v>0</v>
      </c>
      <c r="J9" s="18">
        <f t="shared" si="17"/>
        <v>0</v>
      </c>
      <c r="K9" s="18">
        <f t="shared" si="18"/>
        <v>0</v>
      </c>
      <c r="L9" s="18">
        <f t="shared" si="19"/>
        <v>1200</v>
      </c>
      <c r="M9" s="18">
        <f t="shared" si="20"/>
        <v>0</v>
      </c>
      <c r="N9" s="18">
        <f t="shared" si="21"/>
        <v>0</v>
      </c>
      <c r="O9" s="18">
        <f t="shared" si="22"/>
        <v>0</v>
      </c>
      <c r="P9" s="18">
        <f t="shared" si="23"/>
        <v>21.75</v>
      </c>
      <c r="Q9" s="18">
        <f t="shared" si="24"/>
        <v>21</v>
      </c>
      <c r="R9" s="18">
        <f t="shared" si="25"/>
        <v>45</v>
      </c>
      <c r="S9" s="27"/>
    </row>
    <row r="10" spans="1:19" s="20" customFormat="1">
      <c r="A10" s="20" t="s">
        <v>185</v>
      </c>
      <c r="B10" s="27">
        <v>2</v>
      </c>
      <c r="C10" s="17">
        <f t="shared" si="13"/>
        <v>0.90625</v>
      </c>
      <c r="D10" s="17">
        <f t="shared" si="14"/>
        <v>0.92013888888888884</v>
      </c>
      <c r="E10" s="31">
        <v>900</v>
      </c>
      <c r="F10" s="31">
        <v>300</v>
      </c>
      <c r="G10" s="19">
        <f t="shared" si="15"/>
        <v>0.91111111111111109</v>
      </c>
      <c r="I10" s="18">
        <f t="shared" si="16"/>
        <v>0</v>
      </c>
      <c r="J10" s="18">
        <f t="shared" si="17"/>
        <v>0</v>
      </c>
      <c r="K10" s="18">
        <f t="shared" si="18"/>
        <v>1200</v>
      </c>
      <c r="L10" s="18">
        <f t="shared" si="19"/>
        <v>0</v>
      </c>
      <c r="M10" s="18">
        <f t="shared" si="20"/>
        <v>0</v>
      </c>
      <c r="N10" s="18">
        <f t="shared" si="21"/>
        <v>0</v>
      </c>
      <c r="O10" s="18">
        <f t="shared" si="22"/>
        <v>0</v>
      </c>
      <c r="P10" s="18">
        <f t="shared" si="23"/>
        <v>22.083333333333332</v>
      </c>
      <c r="Q10" s="18">
        <f t="shared" si="24"/>
        <v>22</v>
      </c>
      <c r="R10" s="18">
        <f t="shared" si="25"/>
        <v>5</v>
      </c>
      <c r="S10" s="27"/>
    </row>
    <row r="11" spans="1:19" s="20" customFormat="1">
      <c r="A11" s="20" t="s">
        <v>155</v>
      </c>
      <c r="B11" s="27">
        <v>4</v>
      </c>
      <c r="C11" s="17">
        <f t="shared" si="13"/>
        <v>0.92013888888888884</v>
      </c>
      <c r="D11" s="17">
        <f t="shared" si="14"/>
        <v>0.93055555555555547</v>
      </c>
      <c r="E11" s="31">
        <v>600</v>
      </c>
      <c r="F11" s="31">
        <v>300</v>
      </c>
      <c r="G11" s="19">
        <f t="shared" si="15"/>
        <v>0.92361111111111116</v>
      </c>
      <c r="I11" s="18">
        <f t="shared" si="16"/>
        <v>0</v>
      </c>
      <c r="J11" s="18">
        <f t="shared" si="17"/>
        <v>0</v>
      </c>
      <c r="K11" s="18">
        <f t="shared" si="18"/>
        <v>900</v>
      </c>
      <c r="L11" s="18">
        <f t="shared" si="19"/>
        <v>0</v>
      </c>
      <c r="M11" s="18">
        <f t="shared" si="20"/>
        <v>0</v>
      </c>
      <c r="N11" s="18">
        <f t="shared" si="21"/>
        <v>0</v>
      </c>
      <c r="O11" s="18">
        <f t="shared" si="22"/>
        <v>0</v>
      </c>
      <c r="P11" s="18">
        <f t="shared" si="23"/>
        <v>22.333333333333332</v>
      </c>
      <c r="Q11" s="18">
        <f t="shared" si="24"/>
        <v>22</v>
      </c>
      <c r="R11" s="18">
        <f t="shared" si="25"/>
        <v>20</v>
      </c>
      <c r="S11" s="27"/>
    </row>
    <row r="12" spans="1:19" s="20" customFormat="1">
      <c r="A12" s="20" t="s">
        <v>149</v>
      </c>
      <c r="B12" s="27">
        <v>5</v>
      </c>
      <c r="C12" s="17">
        <f t="shared" si="13"/>
        <v>0.93055555555555547</v>
      </c>
      <c r="D12" s="17">
        <f t="shared" si="14"/>
        <v>0.94444444444444453</v>
      </c>
      <c r="E12" s="31">
        <v>900</v>
      </c>
      <c r="F12" s="31">
        <v>300</v>
      </c>
      <c r="G12" s="19">
        <f t="shared" si="15"/>
        <v>0.93541666666666667</v>
      </c>
      <c r="I12" s="18">
        <f t="shared" si="16"/>
        <v>0</v>
      </c>
      <c r="J12" s="18">
        <f t="shared" si="17"/>
        <v>1200</v>
      </c>
      <c r="K12" s="18">
        <f t="shared" si="18"/>
        <v>0</v>
      </c>
      <c r="L12" s="18">
        <f t="shared" si="19"/>
        <v>0</v>
      </c>
      <c r="M12" s="18">
        <f t="shared" si="20"/>
        <v>0</v>
      </c>
      <c r="N12" s="18">
        <f t="shared" si="21"/>
        <v>0</v>
      </c>
      <c r="O12" s="18">
        <f t="shared" si="22"/>
        <v>0</v>
      </c>
      <c r="P12" s="18">
        <f t="shared" si="23"/>
        <v>22.666666666666668</v>
      </c>
      <c r="Q12" s="18">
        <f t="shared" si="24"/>
        <v>22</v>
      </c>
      <c r="R12" s="18">
        <f t="shared" si="25"/>
        <v>40</v>
      </c>
      <c r="S12" s="27"/>
    </row>
    <row r="13" spans="1:19" s="20" customFormat="1">
      <c r="A13" s="20" t="s">
        <v>151</v>
      </c>
      <c r="B13" s="27">
        <v>5</v>
      </c>
      <c r="C13" s="17">
        <f t="shared" si="13"/>
        <v>0.94444444444444453</v>
      </c>
      <c r="D13" s="17">
        <f t="shared" si="14"/>
        <v>0.95833333333333337</v>
      </c>
      <c r="E13" s="31">
        <v>900</v>
      </c>
      <c r="F13" s="31">
        <v>300</v>
      </c>
      <c r="G13" s="19">
        <f t="shared" si="15"/>
        <v>0.94930555555555562</v>
      </c>
      <c r="I13" s="18">
        <f t="shared" si="16"/>
        <v>0</v>
      </c>
      <c r="J13" s="18">
        <f t="shared" si="17"/>
        <v>1200</v>
      </c>
      <c r="K13" s="18">
        <f t="shared" si="18"/>
        <v>0</v>
      </c>
      <c r="L13" s="18">
        <f t="shared" si="19"/>
        <v>0</v>
      </c>
      <c r="M13" s="18">
        <f t="shared" si="20"/>
        <v>0</v>
      </c>
      <c r="N13" s="18">
        <f t="shared" si="21"/>
        <v>0</v>
      </c>
      <c r="O13" s="18">
        <f t="shared" si="22"/>
        <v>0</v>
      </c>
      <c r="P13" s="18">
        <f t="shared" si="23"/>
        <v>23</v>
      </c>
      <c r="Q13" s="18">
        <f t="shared" si="24"/>
        <v>23</v>
      </c>
      <c r="R13" s="18">
        <f t="shared" si="25"/>
        <v>0</v>
      </c>
      <c r="S13" s="27"/>
    </row>
    <row r="14" spans="1:19" s="20" customFormat="1">
      <c r="A14" s="20" t="s">
        <v>198</v>
      </c>
      <c r="B14" s="27">
        <v>4</v>
      </c>
      <c r="C14" s="17">
        <f t="shared" si="13"/>
        <v>0.95833333333333337</v>
      </c>
      <c r="D14" s="17">
        <f t="shared" si="14"/>
        <v>0.96875</v>
      </c>
      <c r="E14" s="31">
        <v>600</v>
      </c>
      <c r="F14" s="31">
        <v>300</v>
      </c>
      <c r="G14" s="19">
        <f t="shared" si="15"/>
        <v>0.96180555555555547</v>
      </c>
      <c r="I14" s="18">
        <f t="shared" si="16"/>
        <v>0</v>
      </c>
      <c r="J14" s="18">
        <f t="shared" si="17"/>
        <v>0</v>
      </c>
      <c r="K14" s="18">
        <f t="shared" si="18"/>
        <v>0</v>
      </c>
      <c r="L14" s="18">
        <f t="shared" si="19"/>
        <v>900</v>
      </c>
      <c r="M14" s="18">
        <f t="shared" si="20"/>
        <v>0</v>
      </c>
      <c r="N14" s="18">
        <f t="shared" si="21"/>
        <v>0</v>
      </c>
      <c r="O14" s="18">
        <f t="shared" si="22"/>
        <v>0</v>
      </c>
      <c r="P14" s="18">
        <f t="shared" si="23"/>
        <v>23.25</v>
      </c>
      <c r="Q14" s="18">
        <f t="shared" si="24"/>
        <v>23</v>
      </c>
      <c r="R14" s="18">
        <f t="shared" si="25"/>
        <v>15</v>
      </c>
      <c r="S14" s="27"/>
    </row>
    <row r="15" spans="1:19" s="20" customFormat="1">
      <c r="A15" s="20" t="s">
        <v>158</v>
      </c>
      <c r="B15" s="27">
        <v>5</v>
      </c>
      <c r="C15" s="17">
        <f t="shared" si="13"/>
        <v>0.96875</v>
      </c>
      <c r="D15" s="17">
        <f t="shared" si="14"/>
        <v>0.98263888888888884</v>
      </c>
      <c r="E15" s="31">
        <v>900</v>
      </c>
      <c r="F15" s="31">
        <v>300</v>
      </c>
      <c r="G15" s="19">
        <f t="shared" si="15"/>
        <v>0.97361111111111109</v>
      </c>
      <c r="I15" s="18">
        <f t="shared" si="16"/>
        <v>0</v>
      </c>
      <c r="J15" s="18">
        <f t="shared" si="17"/>
        <v>0</v>
      </c>
      <c r="K15" s="18">
        <f t="shared" si="18"/>
        <v>1200</v>
      </c>
      <c r="L15" s="18">
        <f t="shared" si="19"/>
        <v>0</v>
      </c>
      <c r="M15" s="18">
        <f t="shared" si="20"/>
        <v>0</v>
      </c>
      <c r="N15" s="18">
        <f t="shared" si="21"/>
        <v>0</v>
      </c>
      <c r="O15" s="18">
        <f t="shared" si="22"/>
        <v>0</v>
      </c>
      <c r="P15" s="18">
        <f t="shared" si="23"/>
        <v>23.583333333333332</v>
      </c>
      <c r="Q15" s="18">
        <f t="shared" si="24"/>
        <v>23</v>
      </c>
      <c r="R15" s="18">
        <f t="shared" si="25"/>
        <v>35</v>
      </c>
      <c r="S15" s="27"/>
    </row>
    <row r="16" spans="1:19" s="20" customFormat="1">
      <c r="A16" s="20" t="s">
        <v>159</v>
      </c>
      <c r="B16" s="27">
        <v>5</v>
      </c>
      <c r="C16" s="17">
        <f t="shared" si="13"/>
        <v>0.98263888888888884</v>
      </c>
      <c r="D16" s="17">
        <f t="shared" si="14"/>
        <v>0.99652777777777779</v>
      </c>
      <c r="E16" s="31">
        <v>900</v>
      </c>
      <c r="F16" s="31">
        <v>300</v>
      </c>
      <c r="G16" s="19">
        <f t="shared" si="15"/>
        <v>0.98749999999999993</v>
      </c>
      <c r="I16" s="18">
        <f t="shared" si="16"/>
        <v>0</v>
      </c>
      <c r="J16" s="18">
        <f t="shared" si="17"/>
        <v>0</v>
      </c>
      <c r="K16" s="18">
        <f t="shared" si="18"/>
        <v>0</v>
      </c>
      <c r="L16" s="18">
        <f t="shared" si="19"/>
        <v>0</v>
      </c>
      <c r="M16" s="18">
        <f t="shared" si="20"/>
        <v>1200</v>
      </c>
      <c r="N16" s="18">
        <f t="shared" si="21"/>
        <v>0</v>
      </c>
      <c r="O16" s="18">
        <f t="shared" si="22"/>
        <v>0</v>
      </c>
      <c r="P16" s="18">
        <f t="shared" si="23"/>
        <v>23.916666666666668</v>
      </c>
      <c r="Q16" s="18">
        <f t="shared" si="24"/>
        <v>23</v>
      </c>
      <c r="R16" s="18">
        <f t="shared" si="25"/>
        <v>55</v>
      </c>
      <c r="S16" s="27"/>
    </row>
    <row r="17" spans="1:19" s="20" customFormat="1">
      <c r="A17" s="20" t="s">
        <v>160</v>
      </c>
      <c r="B17" s="27">
        <v>5</v>
      </c>
      <c r="C17" s="17">
        <f t="shared" si="13"/>
        <v>0.99652777777777779</v>
      </c>
      <c r="D17" s="17">
        <f t="shared" si="14"/>
        <v>1.1111111111111072E-2</v>
      </c>
      <c r="E17" s="31">
        <v>1200</v>
      </c>
      <c r="F17" s="31">
        <v>60</v>
      </c>
      <c r="G17" s="19">
        <f t="shared" si="15"/>
        <v>3.4722222222220989E-3</v>
      </c>
      <c r="I17" s="18">
        <f t="shared" si="16"/>
        <v>0</v>
      </c>
      <c r="J17" s="18">
        <f t="shared" si="17"/>
        <v>0</v>
      </c>
      <c r="K17" s="18">
        <f t="shared" si="18"/>
        <v>0</v>
      </c>
      <c r="L17" s="18">
        <f t="shared" si="19"/>
        <v>0</v>
      </c>
      <c r="M17" s="18">
        <f t="shared" si="20"/>
        <v>1260</v>
      </c>
      <c r="N17" s="18">
        <f t="shared" si="21"/>
        <v>0</v>
      </c>
      <c r="O17" s="18">
        <f t="shared" si="22"/>
        <v>0</v>
      </c>
      <c r="P17" s="18">
        <f t="shared" si="23"/>
        <v>24.266666666666666</v>
      </c>
      <c r="Q17" s="18">
        <f t="shared" si="24"/>
        <v>24</v>
      </c>
      <c r="R17" s="18">
        <f t="shared" si="25"/>
        <v>16</v>
      </c>
      <c r="S17" s="27"/>
    </row>
    <row r="18" spans="1:19" s="20" customFormat="1">
      <c r="A18" s="20" t="s">
        <v>162</v>
      </c>
      <c r="B18" s="27">
        <v>5</v>
      </c>
      <c r="C18" s="17">
        <f t="shared" si="13"/>
        <v>1.1111111111111072E-2</v>
      </c>
      <c r="D18" s="17">
        <f t="shared" si="14"/>
        <v>2.5694444444444447E-2</v>
      </c>
      <c r="E18" s="31">
        <v>1200</v>
      </c>
      <c r="F18" s="31">
        <v>60</v>
      </c>
      <c r="G18" s="19">
        <f t="shared" si="15"/>
        <v>1.8055555555555557E-2</v>
      </c>
      <c r="I18" s="18">
        <f t="shared" si="16"/>
        <v>0</v>
      </c>
      <c r="J18" s="18">
        <f t="shared" si="17"/>
        <v>0</v>
      </c>
      <c r="K18" s="18">
        <f t="shared" si="18"/>
        <v>0</v>
      </c>
      <c r="L18" s="18">
        <f t="shared" si="19"/>
        <v>0</v>
      </c>
      <c r="M18" s="18">
        <f t="shared" si="20"/>
        <v>1260</v>
      </c>
      <c r="N18" s="18">
        <f t="shared" si="21"/>
        <v>0</v>
      </c>
      <c r="O18" s="18">
        <f t="shared" si="22"/>
        <v>0</v>
      </c>
      <c r="P18" s="18">
        <f t="shared" si="23"/>
        <v>0.6166666666666667</v>
      </c>
      <c r="Q18" s="18">
        <f t="shared" si="24"/>
        <v>0</v>
      </c>
      <c r="R18" s="18">
        <f t="shared" si="25"/>
        <v>37</v>
      </c>
      <c r="S18" s="27"/>
    </row>
    <row r="19" spans="1:19" s="20" customFormat="1">
      <c r="A19" s="20" t="s">
        <v>163</v>
      </c>
      <c r="B19" s="27">
        <v>5</v>
      </c>
      <c r="C19" s="17">
        <f t="shared" si="13"/>
        <v>2.5694444444444447E-2</v>
      </c>
      <c r="D19" s="17">
        <f t="shared" si="14"/>
        <v>4.027777777777778E-2</v>
      </c>
      <c r="E19" s="31">
        <v>1200</v>
      </c>
      <c r="F19" s="31">
        <v>60</v>
      </c>
      <c r="G19" s="19">
        <f t="shared" si="15"/>
        <v>3.2638888888888891E-2</v>
      </c>
      <c r="I19" s="18">
        <f t="shared" si="16"/>
        <v>0</v>
      </c>
      <c r="J19" s="18">
        <f t="shared" si="17"/>
        <v>0</v>
      </c>
      <c r="K19" s="18">
        <f t="shared" si="18"/>
        <v>0</v>
      </c>
      <c r="L19" s="18">
        <f t="shared" si="19"/>
        <v>0</v>
      </c>
      <c r="M19" s="18">
        <f t="shared" si="20"/>
        <v>1260</v>
      </c>
      <c r="N19" s="18">
        <f t="shared" si="21"/>
        <v>0</v>
      </c>
      <c r="O19" s="18">
        <f t="shared" si="22"/>
        <v>0</v>
      </c>
      <c r="P19" s="18">
        <f t="shared" si="23"/>
        <v>0.96666666666666667</v>
      </c>
      <c r="Q19" s="18">
        <f t="shared" si="24"/>
        <v>0</v>
      </c>
      <c r="R19" s="18">
        <f t="shared" si="25"/>
        <v>58</v>
      </c>
      <c r="S19" s="27"/>
    </row>
    <row r="20" spans="1:19" s="20" customFormat="1">
      <c r="A20" s="20" t="s">
        <v>164</v>
      </c>
      <c r="B20" s="27">
        <v>5</v>
      </c>
      <c r="C20" s="17">
        <f t="shared" si="13"/>
        <v>4.027777777777778E-2</v>
      </c>
      <c r="D20" s="17">
        <f t="shared" si="14"/>
        <v>5.486111111111111E-2</v>
      </c>
      <c r="E20" s="31">
        <v>1200</v>
      </c>
      <c r="F20" s="31">
        <v>60</v>
      </c>
      <c r="G20" s="19">
        <f t="shared" si="15"/>
        <v>4.7222222222222221E-2</v>
      </c>
      <c r="I20" s="18">
        <f t="shared" si="16"/>
        <v>0</v>
      </c>
      <c r="J20" s="18">
        <f t="shared" si="17"/>
        <v>0</v>
      </c>
      <c r="K20" s="18">
        <f t="shared" si="18"/>
        <v>0</v>
      </c>
      <c r="L20" s="18">
        <f t="shared" si="19"/>
        <v>0</v>
      </c>
      <c r="M20" s="18">
        <f t="shared" si="20"/>
        <v>1260</v>
      </c>
      <c r="N20" s="18">
        <f t="shared" si="21"/>
        <v>0</v>
      </c>
      <c r="O20" s="18">
        <f t="shared" si="22"/>
        <v>0</v>
      </c>
      <c r="P20" s="18">
        <f t="shared" si="23"/>
        <v>1.3166666666666667</v>
      </c>
      <c r="Q20" s="18">
        <f t="shared" si="24"/>
        <v>1</v>
      </c>
      <c r="R20" s="18">
        <f t="shared" si="25"/>
        <v>19</v>
      </c>
      <c r="S20" s="27"/>
    </row>
    <row r="21" spans="1:19" s="20" customFormat="1">
      <c r="A21" s="20" t="s">
        <v>165</v>
      </c>
      <c r="B21" s="27">
        <v>5</v>
      </c>
      <c r="C21" s="17">
        <f t="shared" si="13"/>
        <v>5.486111111111111E-2</v>
      </c>
      <c r="D21" s="17">
        <f t="shared" si="14"/>
        <v>7.2222222222222229E-2</v>
      </c>
      <c r="E21" s="31">
        <v>1200</v>
      </c>
      <c r="F21" s="31">
        <v>300</v>
      </c>
      <c r="G21" s="19">
        <f t="shared" si="15"/>
        <v>6.1805555555555558E-2</v>
      </c>
      <c r="I21" s="18">
        <f t="shared" si="16"/>
        <v>0</v>
      </c>
      <c r="J21" s="18">
        <f t="shared" si="17"/>
        <v>0</v>
      </c>
      <c r="K21" s="18">
        <f t="shared" si="18"/>
        <v>0</v>
      </c>
      <c r="L21" s="18">
        <f t="shared" si="19"/>
        <v>0</v>
      </c>
      <c r="M21" s="18">
        <f t="shared" si="20"/>
        <v>1500</v>
      </c>
      <c r="N21" s="18">
        <f t="shared" si="21"/>
        <v>0</v>
      </c>
      <c r="O21" s="18">
        <f t="shared" si="22"/>
        <v>0</v>
      </c>
      <c r="P21" s="18">
        <f t="shared" si="23"/>
        <v>1.7333333333333334</v>
      </c>
      <c r="Q21" s="18">
        <f t="shared" si="24"/>
        <v>1</v>
      </c>
      <c r="R21" s="18">
        <f t="shared" si="25"/>
        <v>44</v>
      </c>
      <c r="S21" s="27"/>
    </row>
    <row r="22" spans="1:19" s="20" customFormat="1">
      <c r="A22" s="20" t="s">
        <v>208</v>
      </c>
      <c r="B22" s="27" t="s">
        <v>194</v>
      </c>
      <c r="C22" s="17">
        <f t="shared" si="13"/>
        <v>7.2222222222222229E-2</v>
      </c>
      <c r="D22" s="17">
        <f t="shared" si="14"/>
        <v>0.11458333333333333</v>
      </c>
      <c r="E22" s="31">
        <v>3600</v>
      </c>
      <c r="F22" s="31">
        <v>60</v>
      </c>
      <c r="G22" s="19">
        <f t="shared" si="15"/>
        <v>9.3055555555555558E-2</v>
      </c>
      <c r="H22" s="34" t="s">
        <v>178</v>
      </c>
      <c r="I22" s="18">
        <f t="shared" si="16"/>
        <v>0</v>
      </c>
      <c r="J22" s="18">
        <f t="shared" si="17"/>
        <v>0</v>
      </c>
      <c r="K22" s="18">
        <f t="shared" si="18"/>
        <v>0</v>
      </c>
      <c r="L22" s="18">
        <f t="shared" si="19"/>
        <v>0</v>
      </c>
      <c r="M22" s="18">
        <f t="shared" si="20"/>
        <v>0</v>
      </c>
      <c r="N22" s="18">
        <f t="shared" si="21"/>
        <v>0</v>
      </c>
      <c r="O22" s="18">
        <f t="shared" si="22"/>
        <v>0</v>
      </c>
      <c r="P22" s="18">
        <f t="shared" si="23"/>
        <v>2.75</v>
      </c>
      <c r="Q22" s="18">
        <f t="shared" si="24"/>
        <v>2</v>
      </c>
      <c r="R22" s="18">
        <f t="shared" si="25"/>
        <v>45</v>
      </c>
      <c r="S22" s="27">
        <f>SUM(E22:F22)</f>
        <v>3660</v>
      </c>
    </row>
    <row r="23" spans="1:19" s="20" customFormat="1">
      <c r="A23" s="20" t="s">
        <v>209</v>
      </c>
      <c r="B23" s="27" t="s">
        <v>194</v>
      </c>
      <c r="C23" s="17">
        <f t="shared" si="13"/>
        <v>0.11458333333333333</v>
      </c>
      <c r="D23" s="17">
        <f t="shared" si="14"/>
        <v>0.12916666666666668</v>
      </c>
      <c r="E23" s="31">
        <v>1200</v>
      </c>
      <c r="F23" s="31">
        <v>60</v>
      </c>
      <c r="G23" s="19">
        <f t="shared" si="15"/>
        <v>0.12152777777777778</v>
      </c>
      <c r="H23" s="34" t="s">
        <v>178</v>
      </c>
      <c r="I23" s="18">
        <f t="shared" si="16"/>
        <v>0</v>
      </c>
      <c r="J23" s="18">
        <f t="shared" si="17"/>
        <v>0</v>
      </c>
      <c r="K23" s="18">
        <f t="shared" si="18"/>
        <v>0</v>
      </c>
      <c r="L23" s="18">
        <f t="shared" si="19"/>
        <v>0</v>
      </c>
      <c r="M23" s="18">
        <f t="shared" si="20"/>
        <v>0</v>
      </c>
      <c r="N23" s="18">
        <f t="shared" si="21"/>
        <v>0</v>
      </c>
      <c r="O23" s="18">
        <f t="shared" si="22"/>
        <v>0</v>
      </c>
      <c r="P23" s="18">
        <f t="shared" si="23"/>
        <v>3.1</v>
      </c>
      <c r="Q23" s="18">
        <f t="shared" si="24"/>
        <v>3</v>
      </c>
      <c r="R23" s="18">
        <f t="shared" si="25"/>
        <v>6</v>
      </c>
      <c r="S23" s="27">
        <f t="shared" ref="S23:S24" si="26">SUM(E23:F23)</f>
        <v>1260</v>
      </c>
    </row>
    <row r="24" spans="1:19" s="20" customFormat="1">
      <c r="A24" s="20" t="s">
        <v>187</v>
      </c>
      <c r="B24" s="27" t="s">
        <v>194</v>
      </c>
      <c r="C24" s="17">
        <f t="shared" si="13"/>
        <v>0.12916666666666668</v>
      </c>
      <c r="D24" s="17">
        <f t="shared" si="14"/>
        <v>0.13472222222222222</v>
      </c>
      <c r="E24" s="31">
        <v>180</v>
      </c>
      <c r="F24" s="31">
        <v>300</v>
      </c>
      <c r="G24" s="19">
        <f t="shared" si="15"/>
        <v>0.12986111111111112</v>
      </c>
      <c r="H24" s="34" t="s">
        <v>178</v>
      </c>
      <c r="I24" s="18">
        <f t="shared" si="16"/>
        <v>0</v>
      </c>
      <c r="J24" s="18">
        <f t="shared" si="17"/>
        <v>0</v>
      </c>
      <c r="K24" s="18">
        <f t="shared" si="18"/>
        <v>0</v>
      </c>
      <c r="L24" s="18">
        <f t="shared" si="19"/>
        <v>0</v>
      </c>
      <c r="M24" s="18">
        <f t="shared" si="20"/>
        <v>0</v>
      </c>
      <c r="N24" s="18">
        <f t="shared" si="21"/>
        <v>0</v>
      </c>
      <c r="O24" s="18">
        <f t="shared" si="22"/>
        <v>0</v>
      </c>
      <c r="P24" s="18">
        <f t="shared" si="23"/>
        <v>3.2333333333333334</v>
      </c>
      <c r="Q24" s="18">
        <f t="shared" si="24"/>
        <v>3</v>
      </c>
      <c r="R24" s="18">
        <f t="shared" si="25"/>
        <v>14</v>
      </c>
      <c r="S24" s="27">
        <f t="shared" si="26"/>
        <v>480</v>
      </c>
    </row>
    <row r="25" spans="1:19" s="20" customFormat="1">
      <c r="A25" s="20" t="s">
        <v>160</v>
      </c>
      <c r="B25" s="27">
        <v>5</v>
      </c>
      <c r="C25" s="17">
        <f t="shared" si="13"/>
        <v>0.13472222222222222</v>
      </c>
      <c r="D25" s="17">
        <f t="shared" si="14"/>
        <v>0.14930555555555555</v>
      </c>
      <c r="E25" s="31">
        <v>1200</v>
      </c>
      <c r="F25" s="31">
        <v>60</v>
      </c>
      <c r="G25" s="19">
        <f t="shared" si="15"/>
        <v>0.14166666666666666</v>
      </c>
      <c r="I25" s="18">
        <f t="shared" si="16"/>
        <v>0</v>
      </c>
      <c r="J25" s="18">
        <f t="shared" si="17"/>
        <v>0</v>
      </c>
      <c r="K25" s="18">
        <f t="shared" si="18"/>
        <v>0</v>
      </c>
      <c r="L25" s="18">
        <f t="shared" si="19"/>
        <v>0</v>
      </c>
      <c r="M25" s="18">
        <f t="shared" si="20"/>
        <v>1260</v>
      </c>
      <c r="N25" s="18">
        <f t="shared" si="21"/>
        <v>0</v>
      </c>
      <c r="O25" s="18">
        <f t="shared" si="22"/>
        <v>0</v>
      </c>
      <c r="P25" s="18">
        <f t="shared" si="23"/>
        <v>3.5833333333333335</v>
      </c>
      <c r="Q25" s="18">
        <f t="shared" si="24"/>
        <v>3</v>
      </c>
      <c r="R25" s="18">
        <f t="shared" si="25"/>
        <v>35</v>
      </c>
      <c r="S25" s="27"/>
    </row>
    <row r="26" spans="1:19" s="20" customFormat="1">
      <c r="A26" s="20" t="s">
        <v>159</v>
      </c>
      <c r="B26" s="27">
        <v>5</v>
      </c>
      <c r="C26" s="17">
        <f t="shared" si="13"/>
        <v>0.14930555555555555</v>
      </c>
      <c r="D26" s="17">
        <f t="shared" si="14"/>
        <v>0.16319444444444445</v>
      </c>
      <c r="E26" s="31">
        <v>900</v>
      </c>
      <c r="F26" s="31">
        <v>300</v>
      </c>
      <c r="G26" s="19">
        <f t="shared" si="15"/>
        <v>0.15416666666666667</v>
      </c>
      <c r="I26" s="18">
        <f t="shared" si="16"/>
        <v>0</v>
      </c>
      <c r="J26" s="18">
        <f t="shared" si="17"/>
        <v>0</v>
      </c>
      <c r="K26" s="18">
        <f t="shared" si="18"/>
        <v>0</v>
      </c>
      <c r="L26" s="18">
        <f t="shared" si="19"/>
        <v>0</v>
      </c>
      <c r="M26" s="18">
        <f t="shared" si="20"/>
        <v>1200</v>
      </c>
      <c r="N26" s="18">
        <f t="shared" si="21"/>
        <v>0</v>
      </c>
      <c r="O26" s="18">
        <f t="shared" si="22"/>
        <v>0</v>
      </c>
      <c r="P26" s="18">
        <f t="shared" si="23"/>
        <v>3.9166666666666665</v>
      </c>
      <c r="Q26" s="18">
        <f t="shared" si="24"/>
        <v>3</v>
      </c>
      <c r="R26" s="18">
        <f t="shared" si="25"/>
        <v>55</v>
      </c>
      <c r="S26" s="27"/>
    </row>
    <row r="27" spans="1:19" s="20" customFormat="1">
      <c r="A27" s="20" t="s">
        <v>202</v>
      </c>
      <c r="B27" s="27">
        <v>4</v>
      </c>
      <c r="C27" s="17">
        <f t="shared" si="13"/>
        <v>0.16319444444444445</v>
      </c>
      <c r="D27" s="17">
        <f t="shared" si="14"/>
        <v>0.17361111111111113</v>
      </c>
      <c r="E27" s="31">
        <v>600</v>
      </c>
      <c r="F27" s="31">
        <v>300</v>
      </c>
      <c r="G27" s="19">
        <f t="shared" si="15"/>
        <v>0.16666666666666666</v>
      </c>
      <c r="I27" s="18">
        <f t="shared" si="16"/>
        <v>0</v>
      </c>
      <c r="J27" s="18">
        <f t="shared" si="17"/>
        <v>0</v>
      </c>
      <c r="K27" s="18">
        <f t="shared" si="18"/>
        <v>0</v>
      </c>
      <c r="L27" s="18">
        <f t="shared" si="19"/>
        <v>900</v>
      </c>
      <c r="M27" s="18">
        <f t="shared" si="20"/>
        <v>0</v>
      </c>
      <c r="N27" s="18">
        <f t="shared" si="21"/>
        <v>0</v>
      </c>
      <c r="O27" s="18">
        <f t="shared" si="22"/>
        <v>0</v>
      </c>
      <c r="P27" s="18">
        <f t="shared" si="23"/>
        <v>4.166666666666667</v>
      </c>
      <c r="Q27" s="18">
        <f t="shared" si="24"/>
        <v>4</v>
      </c>
      <c r="R27" s="18">
        <f t="shared" si="25"/>
        <v>10</v>
      </c>
      <c r="S27" s="27"/>
    </row>
    <row r="28" spans="1:19" s="20" customFormat="1">
      <c r="A28" s="20" t="s">
        <v>172</v>
      </c>
      <c r="B28" s="27">
        <v>5</v>
      </c>
      <c r="C28" s="17">
        <f t="shared" si="13"/>
        <v>0.17361111111111113</v>
      </c>
      <c r="D28" s="17">
        <f t="shared" si="14"/>
        <v>0.18402777777777779</v>
      </c>
      <c r="E28" s="31">
        <v>600</v>
      </c>
      <c r="F28" s="31">
        <v>300</v>
      </c>
      <c r="G28" s="19">
        <f t="shared" si="15"/>
        <v>0.17708333333333334</v>
      </c>
      <c r="I28" s="18">
        <f t="shared" si="16"/>
        <v>0</v>
      </c>
      <c r="J28" s="18">
        <f t="shared" si="17"/>
        <v>0</v>
      </c>
      <c r="K28" s="18">
        <f t="shared" si="18"/>
        <v>0</v>
      </c>
      <c r="L28" s="18">
        <f t="shared" si="19"/>
        <v>900</v>
      </c>
      <c r="M28" s="18">
        <f t="shared" si="20"/>
        <v>0</v>
      </c>
      <c r="N28" s="18">
        <f t="shared" si="21"/>
        <v>0</v>
      </c>
      <c r="O28" s="18">
        <f t="shared" si="22"/>
        <v>0</v>
      </c>
      <c r="P28" s="18">
        <f t="shared" si="23"/>
        <v>4.416666666666667</v>
      </c>
      <c r="Q28" s="18">
        <f t="shared" si="24"/>
        <v>4</v>
      </c>
      <c r="R28" s="18">
        <f t="shared" si="25"/>
        <v>25</v>
      </c>
      <c r="S28" s="27"/>
    </row>
    <row r="29" spans="1:19" s="20" customFormat="1">
      <c r="A29" s="20" t="s">
        <v>173</v>
      </c>
      <c r="B29" s="27">
        <v>5</v>
      </c>
      <c r="C29" s="17">
        <f t="shared" si="13"/>
        <v>0.18402777777777779</v>
      </c>
      <c r="D29" s="17">
        <f t="shared" si="14"/>
        <v>0.19791666666666666</v>
      </c>
      <c r="E29" s="31">
        <v>900</v>
      </c>
      <c r="F29" s="31">
        <v>300</v>
      </c>
      <c r="G29" s="19">
        <f t="shared" si="15"/>
        <v>0.18888888888888888</v>
      </c>
      <c r="I29" s="18">
        <f t="shared" si="16"/>
        <v>0</v>
      </c>
      <c r="J29" s="18">
        <f t="shared" si="17"/>
        <v>1200</v>
      </c>
      <c r="K29" s="18">
        <f t="shared" si="18"/>
        <v>0</v>
      </c>
      <c r="L29" s="18">
        <f t="shared" si="19"/>
        <v>0</v>
      </c>
      <c r="M29" s="18">
        <f t="shared" si="20"/>
        <v>0</v>
      </c>
      <c r="N29" s="18">
        <f t="shared" si="21"/>
        <v>0</v>
      </c>
      <c r="O29" s="18">
        <f t="shared" si="22"/>
        <v>0</v>
      </c>
      <c r="P29" s="18">
        <f t="shared" si="23"/>
        <v>4.75</v>
      </c>
      <c r="Q29" s="18">
        <f t="shared" si="24"/>
        <v>4</v>
      </c>
      <c r="R29" s="18">
        <f t="shared" si="25"/>
        <v>45</v>
      </c>
      <c r="S29" s="27"/>
    </row>
    <row r="30" spans="1:19" s="20" customFormat="1">
      <c r="A30" s="20" t="s">
        <v>174</v>
      </c>
      <c r="B30" s="27">
        <v>4</v>
      </c>
      <c r="C30" s="17">
        <f t="shared" si="13"/>
        <v>0.19791666666666666</v>
      </c>
      <c r="D30" s="17">
        <f t="shared" si="14"/>
        <v>0.20833333333333334</v>
      </c>
      <c r="E30" s="31">
        <v>600</v>
      </c>
      <c r="F30" s="31">
        <v>300</v>
      </c>
      <c r="G30" s="19">
        <f t="shared" si="15"/>
        <v>0.20138888888888887</v>
      </c>
      <c r="I30" s="18">
        <f t="shared" si="16"/>
        <v>0</v>
      </c>
      <c r="J30" s="18">
        <f t="shared" si="17"/>
        <v>0</v>
      </c>
      <c r="K30" s="18">
        <f t="shared" si="18"/>
        <v>900</v>
      </c>
      <c r="L30" s="18">
        <f t="shared" si="19"/>
        <v>0</v>
      </c>
      <c r="M30" s="18">
        <f t="shared" si="20"/>
        <v>0</v>
      </c>
      <c r="N30" s="18">
        <f t="shared" si="21"/>
        <v>0</v>
      </c>
      <c r="O30" s="18">
        <f t="shared" si="22"/>
        <v>0</v>
      </c>
      <c r="P30" s="18">
        <f t="shared" si="23"/>
        <v>5</v>
      </c>
      <c r="Q30" s="18">
        <f t="shared" si="24"/>
        <v>5</v>
      </c>
      <c r="R30" s="18">
        <f t="shared" si="25"/>
        <v>0</v>
      </c>
      <c r="S30" s="27"/>
    </row>
    <row r="31" spans="1:19" s="20" customFormat="1">
      <c r="A31" s="20" t="s">
        <v>210</v>
      </c>
      <c r="B31" s="27">
        <v>4</v>
      </c>
      <c r="C31" s="17">
        <f t="shared" si="13"/>
        <v>0.20833333333333334</v>
      </c>
      <c r="D31" s="17">
        <f t="shared" si="14"/>
        <v>0.22222222222222221</v>
      </c>
      <c r="E31" s="31">
        <v>900</v>
      </c>
      <c r="F31" s="31">
        <v>300</v>
      </c>
      <c r="G31" s="19">
        <f t="shared" si="15"/>
        <v>0.21319444444444444</v>
      </c>
      <c r="I31" s="18">
        <f t="shared" si="16"/>
        <v>0</v>
      </c>
      <c r="J31" s="18">
        <f t="shared" si="17"/>
        <v>0</v>
      </c>
      <c r="K31" s="18">
        <f t="shared" si="18"/>
        <v>1200</v>
      </c>
      <c r="L31" s="18">
        <f t="shared" si="19"/>
        <v>0</v>
      </c>
      <c r="M31" s="18">
        <f t="shared" si="20"/>
        <v>0</v>
      </c>
      <c r="N31" s="18">
        <f t="shared" si="21"/>
        <v>0</v>
      </c>
      <c r="O31" s="18">
        <f t="shared" si="22"/>
        <v>0</v>
      </c>
      <c r="P31" s="18">
        <f t="shared" si="23"/>
        <v>5.333333333333333</v>
      </c>
      <c r="Q31" s="18">
        <f t="shared" si="24"/>
        <v>5</v>
      </c>
      <c r="R31" s="18">
        <f t="shared" si="25"/>
        <v>20</v>
      </c>
      <c r="S31" s="27"/>
    </row>
    <row r="32" spans="1:19" s="20" customFormat="1">
      <c r="A32" s="20" t="s">
        <v>175</v>
      </c>
      <c r="B32" s="27">
        <v>4</v>
      </c>
      <c r="C32" s="17">
        <f t="shared" si="13"/>
        <v>0.22222222222222221</v>
      </c>
      <c r="D32" s="17">
        <f t="shared" si="14"/>
        <v>0.23263888888888887</v>
      </c>
      <c r="E32" s="31">
        <v>600</v>
      </c>
      <c r="F32" s="31">
        <v>300</v>
      </c>
      <c r="G32" s="19">
        <f t="shared" si="15"/>
        <v>0.22569444444444445</v>
      </c>
      <c r="I32" s="18">
        <f t="shared" si="16"/>
        <v>0</v>
      </c>
      <c r="J32" s="18">
        <f t="shared" si="17"/>
        <v>0</v>
      </c>
      <c r="K32" s="18">
        <f t="shared" si="18"/>
        <v>900</v>
      </c>
      <c r="L32" s="18">
        <f t="shared" si="19"/>
        <v>0</v>
      </c>
      <c r="M32" s="18">
        <f t="shared" si="20"/>
        <v>0</v>
      </c>
      <c r="N32" s="18">
        <f t="shared" si="21"/>
        <v>0</v>
      </c>
      <c r="O32" s="18">
        <f t="shared" si="22"/>
        <v>0</v>
      </c>
      <c r="P32" s="18">
        <f t="shared" si="23"/>
        <v>5.583333333333333</v>
      </c>
      <c r="Q32" s="18">
        <f t="shared" si="24"/>
        <v>5</v>
      </c>
      <c r="R32" s="18">
        <f t="shared" si="25"/>
        <v>35</v>
      </c>
      <c r="S32" s="27"/>
    </row>
    <row r="33" spans="1:20" s="20" customFormat="1">
      <c r="A33" s="20" t="s">
        <v>203</v>
      </c>
      <c r="B33" s="27">
        <v>5</v>
      </c>
      <c r="C33" s="17">
        <f t="shared" si="13"/>
        <v>0.23263888888888887</v>
      </c>
      <c r="D33" s="17">
        <f t="shared" si="14"/>
        <v>0.24652777777777779</v>
      </c>
      <c r="E33" s="31">
        <v>900</v>
      </c>
      <c r="F33" s="31">
        <v>300</v>
      </c>
      <c r="G33" s="19">
        <f t="shared" si="15"/>
        <v>0.23750000000000002</v>
      </c>
      <c r="I33" s="18">
        <f t="shared" si="16"/>
        <v>0</v>
      </c>
      <c r="J33" s="18">
        <f t="shared" si="17"/>
        <v>1200</v>
      </c>
      <c r="K33" s="18">
        <f t="shared" si="18"/>
        <v>0</v>
      </c>
      <c r="L33" s="18">
        <f t="shared" si="19"/>
        <v>0</v>
      </c>
      <c r="M33" s="18">
        <f t="shared" si="20"/>
        <v>0</v>
      </c>
      <c r="N33" s="18">
        <f t="shared" si="21"/>
        <v>0</v>
      </c>
      <c r="O33" s="18">
        <f t="shared" si="22"/>
        <v>0</v>
      </c>
      <c r="P33" s="18">
        <f t="shared" si="23"/>
        <v>5.916666666666667</v>
      </c>
      <c r="Q33" s="18">
        <f t="shared" si="24"/>
        <v>5</v>
      </c>
      <c r="R33" s="18">
        <f t="shared" si="25"/>
        <v>55</v>
      </c>
      <c r="S33" s="27"/>
    </row>
    <row r="34" spans="1:20" s="20" customFormat="1">
      <c r="A34" s="20" t="s">
        <v>179</v>
      </c>
      <c r="B34" s="27">
        <v>5</v>
      </c>
      <c r="C34" s="17">
        <f t="shared" si="13"/>
        <v>0.24652777777777779</v>
      </c>
      <c r="D34" s="17">
        <f t="shared" si="14"/>
        <v>0.26041666666666669</v>
      </c>
      <c r="E34" s="31">
        <v>900</v>
      </c>
      <c r="F34" s="31">
        <v>300</v>
      </c>
      <c r="G34" s="19">
        <f t="shared" si="15"/>
        <v>0.25138888888888888</v>
      </c>
      <c r="I34" s="18">
        <f t="shared" si="16"/>
        <v>0</v>
      </c>
      <c r="J34" s="18">
        <f t="shared" si="17"/>
        <v>1200</v>
      </c>
      <c r="K34" s="18">
        <f t="shared" si="18"/>
        <v>0</v>
      </c>
      <c r="L34" s="18">
        <f t="shared" si="19"/>
        <v>0</v>
      </c>
      <c r="M34" s="18">
        <f t="shared" si="20"/>
        <v>0</v>
      </c>
      <c r="N34" s="18">
        <f t="shared" si="21"/>
        <v>0</v>
      </c>
      <c r="O34" s="18">
        <f t="shared" si="22"/>
        <v>0</v>
      </c>
      <c r="P34" s="18">
        <f t="shared" si="23"/>
        <v>6.25</v>
      </c>
      <c r="Q34" s="18">
        <f t="shared" si="24"/>
        <v>6</v>
      </c>
      <c r="R34" s="18">
        <f t="shared" si="25"/>
        <v>15</v>
      </c>
      <c r="S34" s="27"/>
    </row>
    <row r="35" spans="1:20" s="20" customFormat="1">
      <c r="B35" s="27"/>
      <c r="C35" s="17"/>
      <c r="D35" s="17"/>
      <c r="S35" s="27"/>
    </row>
    <row r="36" spans="1:20" s="20" customFormat="1">
      <c r="B36" s="27"/>
      <c r="C36" s="17"/>
      <c r="D36" s="17"/>
      <c r="H36" s="22" t="s">
        <v>31</v>
      </c>
      <c r="I36" s="23">
        <f t="shared" ref="I36:O36" si="27">SUM(I2:I34)</f>
        <v>0</v>
      </c>
      <c r="J36" s="23">
        <f t="shared" si="27"/>
        <v>9600</v>
      </c>
      <c r="K36" s="23">
        <f t="shared" si="27"/>
        <v>8400</v>
      </c>
      <c r="L36" s="23">
        <f t="shared" si="27"/>
        <v>6300</v>
      </c>
      <c r="M36" s="23">
        <f t="shared" si="27"/>
        <v>10200</v>
      </c>
      <c r="N36" s="23">
        <f t="shared" si="27"/>
        <v>0</v>
      </c>
      <c r="O36" s="23">
        <f t="shared" si="27"/>
        <v>0</v>
      </c>
      <c r="S36" s="27">
        <f>SUM(S22:S24)</f>
        <v>5400</v>
      </c>
      <c r="T36" s="27"/>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workbookViewId="0">
      <selection activeCell="S23" sqref="S23:S26"/>
    </sheetView>
  </sheetViews>
  <sheetFormatPr baseColWidth="10" defaultRowHeight="15" x14ac:dyDescent="0"/>
  <cols>
    <col min="2" max="2" width="10.83203125" style="1"/>
    <col min="19" max="19" width="11.33203125" style="1" bestFit="1" customWidth="1"/>
  </cols>
  <sheetData>
    <row r="1" spans="1:19">
      <c r="A1" s="9" t="s">
        <v>40</v>
      </c>
      <c r="B1" s="41" t="s">
        <v>193</v>
      </c>
      <c r="C1" s="12" t="s">
        <v>4</v>
      </c>
      <c r="D1" s="12" t="s">
        <v>5</v>
      </c>
      <c r="E1" s="8" t="s">
        <v>6</v>
      </c>
      <c r="F1" s="8" t="s">
        <v>11</v>
      </c>
      <c r="G1" s="7" t="s">
        <v>7</v>
      </c>
      <c r="H1" s="7" t="s">
        <v>43</v>
      </c>
      <c r="I1" s="8" t="s">
        <v>12</v>
      </c>
      <c r="J1" s="8" t="s">
        <v>13</v>
      </c>
      <c r="K1" s="8" t="s">
        <v>14</v>
      </c>
      <c r="L1" s="8" t="s">
        <v>15</v>
      </c>
      <c r="M1" s="8" t="s">
        <v>16</v>
      </c>
      <c r="N1" s="8" t="s">
        <v>17</v>
      </c>
      <c r="O1" s="8" t="s">
        <v>18</v>
      </c>
      <c r="P1" s="8"/>
      <c r="Q1" s="8"/>
      <c r="R1" s="8"/>
      <c r="S1" s="41" t="s">
        <v>195</v>
      </c>
    </row>
    <row r="2" spans="1:19" s="21" customFormat="1">
      <c r="A2" s="21" t="s">
        <v>147</v>
      </c>
      <c r="B2" s="42">
        <v>4</v>
      </c>
      <c r="C2" s="16">
        <f>'Summary DECEMBER 2013'!M6</f>
        <v>0.7993055555555556</v>
      </c>
      <c r="D2" s="30">
        <f t="shared" ref="D2:D5" si="0">TIME(Q2,R2,0)</f>
        <v>0.81319444444444444</v>
      </c>
      <c r="E2" s="18">
        <v>900</v>
      </c>
      <c r="F2" s="18">
        <v>300</v>
      </c>
      <c r="G2" s="32">
        <f t="shared" ref="G2:G5" si="1">TIME(HOUR(C2),MINUTE(C2)+E2/120,0)</f>
        <v>0.8041666666666667</v>
      </c>
      <c r="I2" s="31">
        <f t="shared" ref="I2:I5" si="2">IF(MID(A2,1,2)="RM",E2+F2,0)</f>
        <v>0</v>
      </c>
      <c r="J2" s="31">
        <f t="shared" ref="J2:J5" si="3">IF(MID(A2,1,2)="MP",0,IF(MID(A2,1,1)="M",E2+F2,0))</f>
        <v>0</v>
      </c>
      <c r="K2" s="31">
        <f t="shared" ref="K2:K5" si="4">IF(MID(A2,1,2)="KP",E2+F2,0)</f>
        <v>0</v>
      </c>
      <c r="L2" s="31">
        <f t="shared" ref="L2:L5" si="5">IF(MID(A2,1,2)="MP",E2+F2,0)</f>
        <v>1200</v>
      </c>
      <c r="M2" s="31">
        <f t="shared" ref="M2:M5" si="6">IF(MID(A2,1,2)="OC",E2+F2,0)</f>
        <v>0</v>
      </c>
      <c r="N2" s="31">
        <f t="shared" ref="N2:N5" si="7">IF(MID(A2,1,2)="AS",E2+F2,0)</f>
        <v>0</v>
      </c>
      <c r="O2" s="31">
        <f t="shared" ref="O2:O5" si="8">IF(MID(A2,1,2)="IP",E2+F2,0)</f>
        <v>0</v>
      </c>
      <c r="P2" s="31">
        <f t="shared" ref="P2:P5" si="9">HOUR(C2)+(MINUTE(C2)+(E2+F2)/60)/60</f>
        <v>19.516666666666666</v>
      </c>
      <c r="Q2" s="31">
        <f t="shared" ref="Q2:Q5" si="10">INT(P2)</f>
        <v>19</v>
      </c>
      <c r="R2" s="31">
        <f t="shared" ref="R2:R5" si="11">ROUND(((P2-Q2)*60),0)</f>
        <v>31</v>
      </c>
      <c r="S2" s="42"/>
    </row>
    <row r="3" spans="1:19" s="20" customFormat="1">
      <c r="A3" s="21" t="s">
        <v>155</v>
      </c>
      <c r="B3" s="42">
        <v>4</v>
      </c>
      <c r="C3" s="17">
        <f t="shared" ref="C3:C5" si="12">D2</f>
        <v>0.81319444444444444</v>
      </c>
      <c r="D3" s="17">
        <f t="shared" si="0"/>
        <v>0.82361111111111107</v>
      </c>
      <c r="E3" s="18">
        <v>600</v>
      </c>
      <c r="F3" s="18">
        <v>300</v>
      </c>
      <c r="G3" s="19">
        <f t="shared" si="1"/>
        <v>0.81666666666666676</v>
      </c>
      <c r="I3" s="18">
        <f t="shared" si="2"/>
        <v>0</v>
      </c>
      <c r="J3" s="18">
        <f t="shared" si="3"/>
        <v>0</v>
      </c>
      <c r="K3" s="18">
        <f t="shared" si="4"/>
        <v>900</v>
      </c>
      <c r="L3" s="18">
        <f t="shared" si="5"/>
        <v>0</v>
      </c>
      <c r="M3" s="18">
        <f t="shared" si="6"/>
        <v>0</v>
      </c>
      <c r="N3" s="18">
        <f t="shared" si="7"/>
        <v>0</v>
      </c>
      <c r="O3" s="18">
        <f t="shared" si="8"/>
        <v>0</v>
      </c>
      <c r="P3" s="18">
        <f t="shared" si="9"/>
        <v>19.766666666666666</v>
      </c>
      <c r="Q3" s="18">
        <f t="shared" si="10"/>
        <v>19</v>
      </c>
      <c r="R3" s="18">
        <f t="shared" si="11"/>
        <v>46</v>
      </c>
      <c r="S3" s="27"/>
    </row>
    <row r="4" spans="1:19" s="20" customFormat="1">
      <c r="A4" s="21" t="s">
        <v>144</v>
      </c>
      <c r="B4" s="42">
        <v>4</v>
      </c>
      <c r="C4" s="17">
        <f t="shared" si="12"/>
        <v>0.82361111111111107</v>
      </c>
      <c r="D4" s="17">
        <f t="shared" si="0"/>
        <v>0.8340277777777777</v>
      </c>
      <c r="E4" s="18">
        <v>600</v>
      </c>
      <c r="F4" s="18">
        <v>300</v>
      </c>
      <c r="G4" s="19">
        <f t="shared" si="1"/>
        <v>0.82708333333333339</v>
      </c>
      <c r="I4" s="18">
        <f t="shared" si="2"/>
        <v>0</v>
      </c>
      <c r="J4" s="18">
        <f t="shared" si="3"/>
        <v>0</v>
      </c>
      <c r="K4" s="18">
        <f t="shared" si="4"/>
        <v>900</v>
      </c>
      <c r="L4" s="18">
        <f t="shared" si="5"/>
        <v>0</v>
      </c>
      <c r="M4" s="18">
        <f t="shared" si="6"/>
        <v>0</v>
      </c>
      <c r="N4" s="18">
        <f t="shared" si="7"/>
        <v>0</v>
      </c>
      <c r="O4" s="18">
        <f t="shared" si="8"/>
        <v>0</v>
      </c>
      <c r="P4" s="18">
        <f t="shared" si="9"/>
        <v>20.016666666666666</v>
      </c>
      <c r="Q4" s="18">
        <f t="shared" si="10"/>
        <v>20</v>
      </c>
      <c r="R4" s="18">
        <f t="shared" si="11"/>
        <v>1</v>
      </c>
      <c r="S4" s="27"/>
    </row>
    <row r="5" spans="1:19" s="20" customFormat="1">
      <c r="A5" s="21" t="s">
        <v>148</v>
      </c>
      <c r="B5" s="42">
        <v>5</v>
      </c>
      <c r="C5" s="17">
        <f t="shared" si="12"/>
        <v>0.8340277777777777</v>
      </c>
      <c r="D5" s="17">
        <f t="shared" si="0"/>
        <v>0.84791666666666676</v>
      </c>
      <c r="E5" s="18">
        <v>900</v>
      </c>
      <c r="F5" s="18">
        <v>300</v>
      </c>
      <c r="G5" s="19">
        <f t="shared" si="1"/>
        <v>0.83888888888888891</v>
      </c>
      <c r="I5" s="18">
        <f t="shared" si="2"/>
        <v>0</v>
      </c>
      <c r="J5" s="18">
        <f t="shared" si="3"/>
        <v>1200</v>
      </c>
      <c r="K5" s="18">
        <f t="shared" si="4"/>
        <v>0</v>
      </c>
      <c r="L5" s="18">
        <f t="shared" si="5"/>
        <v>0</v>
      </c>
      <c r="M5" s="18">
        <f t="shared" si="6"/>
        <v>0</v>
      </c>
      <c r="N5" s="18">
        <f t="shared" si="7"/>
        <v>0</v>
      </c>
      <c r="O5" s="18">
        <f t="shared" si="8"/>
        <v>0</v>
      </c>
      <c r="P5" s="18">
        <f t="shared" si="9"/>
        <v>20.350000000000001</v>
      </c>
      <c r="Q5" s="18">
        <f t="shared" si="10"/>
        <v>20</v>
      </c>
      <c r="R5" s="18">
        <f t="shared" si="11"/>
        <v>21</v>
      </c>
      <c r="S5" s="27"/>
    </row>
    <row r="6" spans="1:19" s="20" customFormat="1">
      <c r="A6" s="21" t="s">
        <v>151</v>
      </c>
      <c r="B6" s="42">
        <v>5</v>
      </c>
      <c r="C6" s="17">
        <f t="shared" ref="C6:C7" si="13">D5</f>
        <v>0.84791666666666676</v>
      </c>
      <c r="D6" s="17">
        <f t="shared" ref="D6:D7" si="14">TIME(Q6,R6,0)</f>
        <v>0.8618055555555556</v>
      </c>
      <c r="E6" s="18">
        <v>900</v>
      </c>
      <c r="F6" s="18">
        <v>300</v>
      </c>
      <c r="G6" s="19">
        <f t="shared" ref="G6:G7" si="15">TIME(HOUR(C6),MINUTE(C6)+E6/120,0)</f>
        <v>0.85277777777777775</v>
      </c>
      <c r="I6" s="18">
        <f t="shared" ref="I6:I7" si="16">IF(MID(A6,1,2)="RM",E6+F6,0)</f>
        <v>0</v>
      </c>
      <c r="J6" s="18">
        <f t="shared" ref="J6:J7" si="17">IF(MID(A6,1,2)="MP",0,IF(MID(A6,1,1)="M",E6+F6,0))</f>
        <v>1200</v>
      </c>
      <c r="K6" s="18">
        <f t="shared" ref="K6:K7" si="18">IF(MID(A6,1,2)="KP",E6+F6,0)</f>
        <v>0</v>
      </c>
      <c r="L6" s="18">
        <f t="shared" ref="L6:L7" si="19">IF(MID(A6,1,2)="MP",E6+F6,0)</f>
        <v>0</v>
      </c>
      <c r="M6" s="18">
        <f t="shared" ref="M6:M7" si="20">IF(MID(A6,1,2)="OC",E6+F6,0)</f>
        <v>0</v>
      </c>
      <c r="N6" s="18">
        <f t="shared" ref="N6:N7" si="21">IF(MID(A6,1,2)="AS",E6+F6,0)</f>
        <v>0</v>
      </c>
      <c r="O6" s="18">
        <f t="shared" ref="O6:O7" si="22">IF(MID(A6,1,2)="IP",E6+F6,0)</f>
        <v>0</v>
      </c>
      <c r="P6" s="18">
        <f t="shared" ref="P6:P7" si="23">HOUR(C6)+(MINUTE(C6)+(E6+F6)/60)/60</f>
        <v>20.683333333333334</v>
      </c>
      <c r="Q6" s="18">
        <f t="shared" ref="Q6:Q7" si="24">INT(P6)</f>
        <v>20</v>
      </c>
      <c r="R6" s="18">
        <f t="shared" ref="R6:R7" si="25">ROUND(((P6-Q6)*60),0)</f>
        <v>41</v>
      </c>
      <c r="S6" s="27"/>
    </row>
    <row r="7" spans="1:19" s="20" customFormat="1">
      <c r="A7" s="21" t="s">
        <v>150</v>
      </c>
      <c r="B7" s="42">
        <v>5</v>
      </c>
      <c r="C7" s="17">
        <f t="shared" si="13"/>
        <v>0.8618055555555556</v>
      </c>
      <c r="D7" s="17">
        <f t="shared" si="14"/>
        <v>0.87569444444444444</v>
      </c>
      <c r="E7" s="18">
        <v>900</v>
      </c>
      <c r="F7" s="18">
        <v>300</v>
      </c>
      <c r="G7" s="19">
        <f t="shared" si="15"/>
        <v>0.8666666666666667</v>
      </c>
      <c r="I7" s="18">
        <f t="shared" si="16"/>
        <v>0</v>
      </c>
      <c r="J7" s="18">
        <f t="shared" si="17"/>
        <v>1200</v>
      </c>
      <c r="K7" s="18">
        <f t="shared" si="18"/>
        <v>0</v>
      </c>
      <c r="L7" s="18">
        <f t="shared" si="19"/>
        <v>0</v>
      </c>
      <c r="M7" s="18">
        <f t="shared" si="20"/>
        <v>0</v>
      </c>
      <c r="N7" s="18">
        <f t="shared" si="21"/>
        <v>0</v>
      </c>
      <c r="O7" s="18">
        <f t="shared" si="22"/>
        <v>0</v>
      </c>
      <c r="P7" s="18">
        <f t="shared" si="23"/>
        <v>21.016666666666666</v>
      </c>
      <c r="Q7" s="18">
        <f t="shared" si="24"/>
        <v>21</v>
      </c>
      <c r="R7" s="18">
        <f t="shared" si="25"/>
        <v>1</v>
      </c>
      <c r="S7" s="27"/>
    </row>
    <row r="8" spans="1:19" s="20" customFormat="1">
      <c r="A8" s="21" t="s">
        <v>198</v>
      </c>
      <c r="B8" s="42">
        <v>4</v>
      </c>
      <c r="C8" s="17">
        <f t="shared" ref="C8:C9" si="26">D7</f>
        <v>0.87569444444444444</v>
      </c>
      <c r="D8" s="17">
        <f t="shared" ref="D8:D9" si="27">TIME(Q8,R8,0)</f>
        <v>0.88611111111111107</v>
      </c>
      <c r="E8" s="18">
        <v>600</v>
      </c>
      <c r="F8" s="18">
        <v>300</v>
      </c>
      <c r="G8" s="19">
        <f t="shared" ref="G8:G9" si="28">TIME(HOUR(C8),MINUTE(C8)+E8/120,0)</f>
        <v>0.87916666666666676</v>
      </c>
      <c r="I8" s="18">
        <f t="shared" ref="I8:I9" si="29">IF(MID(A8,1,2)="RM",E8+F8,0)</f>
        <v>0</v>
      </c>
      <c r="J8" s="18">
        <f t="shared" ref="J8:J9" si="30">IF(MID(A8,1,2)="MP",0,IF(MID(A8,1,1)="M",E8+F8,0))</f>
        <v>0</v>
      </c>
      <c r="K8" s="18">
        <f t="shared" ref="K8:K9" si="31">IF(MID(A8,1,2)="KP",E8+F8,0)</f>
        <v>0</v>
      </c>
      <c r="L8" s="18">
        <f t="shared" ref="L8:L9" si="32">IF(MID(A8,1,2)="MP",E8+F8,0)</f>
        <v>900</v>
      </c>
      <c r="M8" s="18">
        <f t="shared" ref="M8:M9" si="33">IF(MID(A8,1,2)="OC",E8+F8,0)</f>
        <v>0</v>
      </c>
      <c r="N8" s="18">
        <f t="shared" ref="N8:N9" si="34">IF(MID(A8,1,2)="AS",E8+F8,0)</f>
        <v>0</v>
      </c>
      <c r="O8" s="18">
        <f t="shared" ref="O8:O9" si="35">IF(MID(A8,1,2)="IP",E8+F8,0)</f>
        <v>0</v>
      </c>
      <c r="P8" s="18">
        <f t="shared" ref="P8:P9" si="36">HOUR(C8)+(MINUTE(C8)+(E8+F8)/60)/60</f>
        <v>21.266666666666666</v>
      </c>
      <c r="Q8" s="18">
        <f t="shared" ref="Q8:Q9" si="37">INT(P8)</f>
        <v>21</v>
      </c>
      <c r="R8" s="18">
        <f t="shared" ref="R8:R9" si="38">ROUND(((P8-Q8)*60),0)</f>
        <v>16</v>
      </c>
      <c r="S8" s="27"/>
    </row>
    <row r="9" spans="1:19" s="20" customFormat="1">
      <c r="A9" s="21" t="s">
        <v>171</v>
      </c>
      <c r="B9" s="42">
        <v>5</v>
      </c>
      <c r="C9" s="17">
        <f t="shared" si="26"/>
        <v>0.88611111111111107</v>
      </c>
      <c r="D9" s="17">
        <f t="shared" si="27"/>
        <v>0.8965277777777777</v>
      </c>
      <c r="E9" s="18">
        <v>600</v>
      </c>
      <c r="F9" s="18">
        <v>300</v>
      </c>
      <c r="G9" s="19">
        <f t="shared" si="28"/>
        <v>0.88958333333333339</v>
      </c>
      <c r="I9" s="18">
        <f t="shared" si="29"/>
        <v>0</v>
      </c>
      <c r="J9" s="18">
        <f t="shared" si="30"/>
        <v>0</v>
      </c>
      <c r="K9" s="18">
        <f t="shared" si="31"/>
        <v>0</v>
      </c>
      <c r="L9" s="18">
        <f t="shared" si="32"/>
        <v>900</v>
      </c>
      <c r="M9" s="18">
        <f t="shared" si="33"/>
        <v>0</v>
      </c>
      <c r="N9" s="18">
        <f t="shared" si="34"/>
        <v>0</v>
      </c>
      <c r="O9" s="18">
        <f t="shared" si="35"/>
        <v>0</v>
      </c>
      <c r="P9" s="18">
        <f t="shared" si="36"/>
        <v>21.516666666666666</v>
      </c>
      <c r="Q9" s="18">
        <f t="shared" si="37"/>
        <v>21</v>
      </c>
      <c r="R9" s="18">
        <f t="shared" si="38"/>
        <v>31</v>
      </c>
      <c r="S9" s="27"/>
    </row>
    <row r="10" spans="1:19" s="20" customFormat="1">
      <c r="A10" s="21" t="s">
        <v>149</v>
      </c>
      <c r="B10" s="42">
        <v>5</v>
      </c>
      <c r="C10" s="17">
        <f t="shared" ref="C10:C36" si="39">D9</f>
        <v>0.8965277777777777</v>
      </c>
      <c r="D10" s="17">
        <f t="shared" ref="D10:D36" si="40">TIME(Q10,R10,0)</f>
        <v>0.91041666666666676</v>
      </c>
      <c r="E10" s="18">
        <v>900</v>
      </c>
      <c r="F10" s="18">
        <v>300</v>
      </c>
      <c r="G10" s="19">
        <f t="shared" ref="G10:G36" si="41">TIME(HOUR(C10),MINUTE(C10)+E10/120,0)</f>
        <v>0.90138888888888891</v>
      </c>
      <c r="I10" s="18">
        <f t="shared" ref="I10:I36" si="42">IF(MID(A10,1,2)="RM",E10+F10,0)</f>
        <v>0</v>
      </c>
      <c r="J10" s="18">
        <f t="shared" ref="J10:J36" si="43">IF(MID(A10,1,2)="MP",0,IF(MID(A10,1,1)="M",E10+F10,0))</f>
        <v>1200</v>
      </c>
      <c r="K10" s="18">
        <f t="shared" ref="K10:K36" si="44">IF(MID(A10,1,2)="KP",E10+F10,0)</f>
        <v>0</v>
      </c>
      <c r="L10" s="18">
        <f t="shared" ref="L10:L36" si="45">IF(MID(A10,1,2)="MP",E10+F10,0)</f>
        <v>0</v>
      </c>
      <c r="M10" s="18">
        <f t="shared" ref="M10:M36" si="46">IF(MID(A10,1,2)="OC",E10+F10,0)</f>
        <v>0</v>
      </c>
      <c r="N10" s="18">
        <f t="shared" ref="N10:N36" si="47">IF(MID(A10,1,2)="AS",E10+F10,0)</f>
        <v>0</v>
      </c>
      <c r="O10" s="18">
        <f t="shared" ref="O10:O36" si="48">IF(MID(A10,1,2)="IP",E10+F10,0)</f>
        <v>0</v>
      </c>
      <c r="P10" s="18">
        <f t="shared" ref="P10:P36" si="49">HOUR(C10)+(MINUTE(C10)+(E10+F10)/60)/60</f>
        <v>21.85</v>
      </c>
      <c r="Q10" s="18">
        <f t="shared" ref="Q10:Q36" si="50">INT(P10)</f>
        <v>21</v>
      </c>
      <c r="R10" s="18">
        <f t="shared" ref="R10:R36" si="51">ROUND(((P10-Q10)*60),0)</f>
        <v>51</v>
      </c>
      <c r="S10" s="27"/>
    </row>
    <row r="11" spans="1:19" s="20" customFormat="1">
      <c r="A11" s="21" t="s">
        <v>211</v>
      </c>
      <c r="B11" s="42">
        <v>2</v>
      </c>
      <c r="C11" s="17">
        <f t="shared" si="39"/>
        <v>0.91041666666666676</v>
      </c>
      <c r="D11" s="17">
        <f t="shared" si="40"/>
        <v>0.9243055555555556</v>
      </c>
      <c r="E11" s="18">
        <v>900</v>
      </c>
      <c r="F11" s="18">
        <v>300</v>
      </c>
      <c r="G11" s="19">
        <f t="shared" si="41"/>
        <v>0.91527777777777775</v>
      </c>
      <c r="I11" s="18">
        <f t="shared" si="42"/>
        <v>0</v>
      </c>
      <c r="J11" s="18">
        <f t="shared" si="43"/>
        <v>0</v>
      </c>
      <c r="K11" s="18">
        <f t="shared" si="44"/>
        <v>1200</v>
      </c>
      <c r="L11" s="18">
        <f t="shared" si="45"/>
        <v>0</v>
      </c>
      <c r="M11" s="18">
        <f t="shared" si="46"/>
        <v>0</v>
      </c>
      <c r="N11" s="18">
        <f t="shared" si="47"/>
        <v>0</v>
      </c>
      <c r="O11" s="18">
        <f t="shared" si="48"/>
        <v>0</v>
      </c>
      <c r="P11" s="18">
        <f t="shared" si="49"/>
        <v>22.183333333333334</v>
      </c>
      <c r="Q11" s="18">
        <f t="shared" si="50"/>
        <v>22</v>
      </c>
      <c r="R11" s="18">
        <f t="shared" si="51"/>
        <v>11</v>
      </c>
      <c r="S11" s="27"/>
    </row>
    <row r="12" spans="1:19" s="20" customFormat="1">
      <c r="A12" s="21" t="s">
        <v>212</v>
      </c>
      <c r="B12" s="42">
        <v>3</v>
      </c>
      <c r="C12" s="17">
        <f t="shared" si="39"/>
        <v>0.9243055555555556</v>
      </c>
      <c r="D12" s="17">
        <f t="shared" si="40"/>
        <v>0.93819444444444444</v>
      </c>
      <c r="E12" s="18">
        <v>900</v>
      </c>
      <c r="F12" s="18">
        <v>300</v>
      </c>
      <c r="G12" s="19">
        <f t="shared" si="41"/>
        <v>0.9291666666666667</v>
      </c>
      <c r="I12" s="18">
        <f t="shared" si="42"/>
        <v>0</v>
      </c>
      <c r="J12" s="18">
        <f t="shared" si="43"/>
        <v>0</v>
      </c>
      <c r="K12" s="18">
        <f t="shared" si="44"/>
        <v>1200</v>
      </c>
      <c r="L12" s="18">
        <f t="shared" si="45"/>
        <v>0</v>
      </c>
      <c r="M12" s="18">
        <f t="shared" si="46"/>
        <v>0</v>
      </c>
      <c r="N12" s="18">
        <f t="shared" si="47"/>
        <v>0</v>
      </c>
      <c r="O12" s="18">
        <f t="shared" si="48"/>
        <v>0</v>
      </c>
      <c r="P12" s="18">
        <f t="shared" si="49"/>
        <v>22.516666666666666</v>
      </c>
      <c r="Q12" s="18">
        <f t="shared" si="50"/>
        <v>22</v>
      </c>
      <c r="R12" s="18">
        <f t="shared" si="51"/>
        <v>31</v>
      </c>
      <c r="S12" s="27"/>
    </row>
    <row r="13" spans="1:19" s="20" customFormat="1">
      <c r="A13" s="21" t="s">
        <v>213</v>
      </c>
      <c r="B13" s="42">
        <v>3</v>
      </c>
      <c r="C13" s="17">
        <f t="shared" si="39"/>
        <v>0.93819444444444444</v>
      </c>
      <c r="D13" s="17">
        <f t="shared" si="40"/>
        <v>0.95208333333333339</v>
      </c>
      <c r="E13" s="18">
        <v>900</v>
      </c>
      <c r="F13" s="18">
        <v>300</v>
      </c>
      <c r="G13" s="19">
        <f t="shared" si="41"/>
        <v>0.94305555555555554</v>
      </c>
      <c r="I13" s="18">
        <f t="shared" si="42"/>
        <v>0</v>
      </c>
      <c r="J13" s="18">
        <f t="shared" si="43"/>
        <v>0</v>
      </c>
      <c r="K13" s="18">
        <f t="shared" si="44"/>
        <v>1200</v>
      </c>
      <c r="L13" s="18">
        <f t="shared" si="45"/>
        <v>0</v>
      </c>
      <c r="M13" s="18">
        <f t="shared" si="46"/>
        <v>0</v>
      </c>
      <c r="N13" s="18">
        <f t="shared" si="47"/>
        <v>0</v>
      </c>
      <c r="O13" s="18">
        <f t="shared" si="48"/>
        <v>0</v>
      </c>
      <c r="P13" s="18">
        <f t="shared" si="49"/>
        <v>22.85</v>
      </c>
      <c r="Q13" s="18">
        <f t="shared" si="50"/>
        <v>22</v>
      </c>
      <c r="R13" s="18">
        <f t="shared" si="51"/>
        <v>51</v>
      </c>
      <c r="S13" s="27"/>
    </row>
    <row r="14" spans="1:19" s="20" customFormat="1">
      <c r="A14" s="21" t="s">
        <v>214</v>
      </c>
      <c r="B14" s="42">
        <v>3</v>
      </c>
      <c r="C14" s="17">
        <f t="shared" si="39"/>
        <v>0.95208333333333339</v>
      </c>
      <c r="D14" s="17">
        <f t="shared" si="40"/>
        <v>0.96597222222222223</v>
      </c>
      <c r="E14" s="18">
        <v>900</v>
      </c>
      <c r="F14" s="18">
        <v>300</v>
      </c>
      <c r="G14" s="19">
        <f t="shared" si="41"/>
        <v>0.95694444444444438</v>
      </c>
      <c r="I14" s="18">
        <f t="shared" si="42"/>
        <v>0</v>
      </c>
      <c r="J14" s="18">
        <f t="shared" si="43"/>
        <v>0</v>
      </c>
      <c r="K14" s="18">
        <f t="shared" si="44"/>
        <v>0</v>
      </c>
      <c r="L14" s="18">
        <f t="shared" si="45"/>
        <v>1200</v>
      </c>
      <c r="M14" s="18">
        <f t="shared" si="46"/>
        <v>0</v>
      </c>
      <c r="N14" s="18">
        <f t="shared" si="47"/>
        <v>0</v>
      </c>
      <c r="O14" s="18">
        <f t="shared" si="48"/>
        <v>0</v>
      </c>
      <c r="P14" s="18">
        <f t="shared" si="49"/>
        <v>23.183333333333334</v>
      </c>
      <c r="Q14" s="18">
        <f t="shared" si="50"/>
        <v>23</v>
      </c>
      <c r="R14" s="18">
        <f t="shared" si="51"/>
        <v>11</v>
      </c>
      <c r="S14" s="27"/>
    </row>
    <row r="15" spans="1:19" s="20" customFormat="1">
      <c r="A15" s="21" t="s">
        <v>158</v>
      </c>
      <c r="B15" s="42">
        <v>5</v>
      </c>
      <c r="C15" s="17">
        <f t="shared" si="39"/>
        <v>0.96597222222222223</v>
      </c>
      <c r="D15" s="17">
        <f t="shared" si="40"/>
        <v>0.97986111111111107</v>
      </c>
      <c r="E15" s="18">
        <v>900</v>
      </c>
      <c r="F15" s="18">
        <v>300</v>
      </c>
      <c r="G15" s="19">
        <f t="shared" si="41"/>
        <v>0.97083333333333333</v>
      </c>
      <c r="I15" s="18">
        <f t="shared" si="42"/>
        <v>0</v>
      </c>
      <c r="J15" s="18">
        <f t="shared" si="43"/>
        <v>0</v>
      </c>
      <c r="K15" s="18">
        <f t="shared" si="44"/>
        <v>1200</v>
      </c>
      <c r="L15" s="18">
        <f t="shared" si="45"/>
        <v>0</v>
      </c>
      <c r="M15" s="18">
        <f t="shared" si="46"/>
        <v>0</v>
      </c>
      <c r="N15" s="18">
        <f t="shared" si="47"/>
        <v>0</v>
      </c>
      <c r="O15" s="18">
        <f t="shared" si="48"/>
        <v>0</v>
      </c>
      <c r="P15" s="18">
        <f t="shared" si="49"/>
        <v>23.516666666666666</v>
      </c>
      <c r="Q15" s="18">
        <f t="shared" si="50"/>
        <v>23</v>
      </c>
      <c r="R15" s="18">
        <f t="shared" si="51"/>
        <v>31</v>
      </c>
      <c r="S15" s="27"/>
    </row>
    <row r="16" spans="1:19" s="20" customFormat="1">
      <c r="A16" s="21" t="s">
        <v>159</v>
      </c>
      <c r="B16" s="42">
        <v>5</v>
      </c>
      <c r="C16" s="17">
        <f t="shared" si="39"/>
        <v>0.97986111111111107</v>
      </c>
      <c r="D16" s="17">
        <f t="shared" si="40"/>
        <v>0.99097222222222225</v>
      </c>
      <c r="E16" s="18">
        <v>900</v>
      </c>
      <c r="F16" s="18">
        <v>60</v>
      </c>
      <c r="G16" s="19">
        <f t="shared" si="41"/>
        <v>0.98472222222222217</v>
      </c>
      <c r="I16" s="18">
        <f t="shared" si="42"/>
        <v>0</v>
      </c>
      <c r="J16" s="18">
        <f t="shared" si="43"/>
        <v>0</v>
      </c>
      <c r="K16" s="18">
        <f t="shared" si="44"/>
        <v>0</v>
      </c>
      <c r="L16" s="18">
        <f t="shared" si="45"/>
        <v>0</v>
      </c>
      <c r="M16" s="18">
        <f t="shared" si="46"/>
        <v>960</v>
      </c>
      <c r="N16" s="18">
        <f t="shared" si="47"/>
        <v>0</v>
      </c>
      <c r="O16" s="18">
        <f t="shared" si="48"/>
        <v>0</v>
      </c>
      <c r="P16" s="18">
        <f t="shared" si="49"/>
        <v>23.783333333333335</v>
      </c>
      <c r="Q16" s="18">
        <f t="shared" si="50"/>
        <v>23</v>
      </c>
      <c r="R16" s="18">
        <f t="shared" si="51"/>
        <v>47</v>
      </c>
      <c r="S16" s="27"/>
    </row>
    <row r="17" spans="1:19" s="20" customFormat="1">
      <c r="A17" s="21" t="s">
        <v>160</v>
      </c>
      <c r="B17" s="42">
        <v>5</v>
      </c>
      <c r="C17" s="17">
        <f t="shared" si="39"/>
        <v>0.99097222222222225</v>
      </c>
      <c r="D17" s="17">
        <f t="shared" si="40"/>
        <v>5.5555555555555358E-3</v>
      </c>
      <c r="E17" s="18">
        <v>1200</v>
      </c>
      <c r="F17" s="18">
        <v>60</v>
      </c>
      <c r="G17" s="19">
        <f t="shared" si="41"/>
        <v>0.99791666666666667</v>
      </c>
      <c r="I17" s="18">
        <f t="shared" si="42"/>
        <v>0</v>
      </c>
      <c r="J17" s="18">
        <f t="shared" si="43"/>
        <v>0</v>
      </c>
      <c r="K17" s="18">
        <f t="shared" si="44"/>
        <v>0</v>
      </c>
      <c r="L17" s="18">
        <f t="shared" si="45"/>
        <v>0</v>
      </c>
      <c r="M17" s="18">
        <f t="shared" si="46"/>
        <v>1260</v>
      </c>
      <c r="N17" s="18">
        <f t="shared" si="47"/>
        <v>0</v>
      </c>
      <c r="O17" s="18">
        <f t="shared" si="48"/>
        <v>0</v>
      </c>
      <c r="P17" s="18">
        <f t="shared" si="49"/>
        <v>24.133333333333333</v>
      </c>
      <c r="Q17" s="18">
        <f t="shared" si="50"/>
        <v>24</v>
      </c>
      <c r="R17" s="18">
        <f t="shared" si="51"/>
        <v>8</v>
      </c>
      <c r="S17" s="27"/>
    </row>
    <row r="18" spans="1:19" s="20" customFormat="1">
      <c r="A18" s="21" t="s">
        <v>161</v>
      </c>
      <c r="B18" s="42">
        <v>5</v>
      </c>
      <c r="C18" s="17">
        <f t="shared" si="39"/>
        <v>5.5555555555555358E-3</v>
      </c>
      <c r="D18" s="17">
        <f t="shared" si="40"/>
        <v>2.013888888888889E-2</v>
      </c>
      <c r="E18" s="18">
        <v>1200</v>
      </c>
      <c r="F18" s="18">
        <v>60</v>
      </c>
      <c r="G18" s="19">
        <f t="shared" si="41"/>
        <v>1.2499999999999999E-2</v>
      </c>
      <c r="I18" s="18">
        <f t="shared" si="42"/>
        <v>0</v>
      </c>
      <c r="J18" s="18">
        <f t="shared" si="43"/>
        <v>0</v>
      </c>
      <c r="K18" s="18">
        <f t="shared" si="44"/>
        <v>0</v>
      </c>
      <c r="L18" s="18">
        <f t="shared" si="45"/>
        <v>0</v>
      </c>
      <c r="M18" s="18">
        <f t="shared" si="46"/>
        <v>1260</v>
      </c>
      <c r="N18" s="18">
        <f t="shared" si="47"/>
        <v>0</v>
      </c>
      <c r="O18" s="18">
        <f t="shared" si="48"/>
        <v>0</v>
      </c>
      <c r="P18" s="18">
        <f t="shared" si="49"/>
        <v>0.48333333333333334</v>
      </c>
      <c r="Q18" s="18">
        <f t="shared" si="50"/>
        <v>0</v>
      </c>
      <c r="R18" s="18">
        <f t="shared" si="51"/>
        <v>29</v>
      </c>
      <c r="S18" s="27"/>
    </row>
    <row r="19" spans="1:19" s="20" customFormat="1">
      <c r="A19" s="21" t="s">
        <v>162</v>
      </c>
      <c r="B19" s="42">
        <v>5</v>
      </c>
      <c r="C19" s="17">
        <f t="shared" si="39"/>
        <v>2.013888888888889E-2</v>
      </c>
      <c r="D19" s="17">
        <f t="shared" si="40"/>
        <v>3.4722222222222224E-2</v>
      </c>
      <c r="E19" s="18">
        <v>1200</v>
      </c>
      <c r="F19" s="18">
        <v>60</v>
      </c>
      <c r="G19" s="19">
        <f t="shared" si="41"/>
        <v>2.7083333333333334E-2</v>
      </c>
      <c r="I19" s="18">
        <f t="shared" si="42"/>
        <v>0</v>
      </c>
      <c r="J19" s="18">
        <f t="shared" si="43"/>
        <v>0</v>
      </c>
      <c r="K19" s="18">
        <f t="shared" si="44"/>
        <v>0</v>
      </c>
      <c r="L19" s="18">
        <f t="shared" si="45"/>
        <v>0</v>
      </c>
      <c r="M19" s="18">
        <f t="shared" si="46"/>
        <v>1260</v>
      </c>
      <c r="N19" s="18">
        <f t="shared" si="47"/>
        <v>0</v>
      </c>
      <c r="O19" s="18">
        <f t="shared" si="48"/>
        <v>0</v>
      </c>
      <c r="P19" s="18">
        <f t="shared" si="49"/>
        <v>0.83333333333333337</v>
      </c>
      <c r="Q19" s="18">
        <f t="shared" si="50"/>
        <v>0</v>
      </c>
      <c r="R19" s="18">
        <f t="shared" si="51"/>
        <v>50</v>
      </c>
      <c r="S19" s="27"/>
    </row>
    <row r="20" spans="1:19" s="20" customFormat="1">
      <c r="A20" s="21" t="s">
        <v>199</v>
      </c>
      <c r="B20" s="42">
        <v>5</v>
      </c>
      <c r="C20" s="17">
        <f t="shared" si="39"/>
        <v>3.4722222222222224E-2</v>
      </c>
      <c r="D20" s="17">
        <f t="shared" si="40"/>
        <v>4.9305555555555554E-2</v>
      </c>
      <c r="E20" s="18">
        <v>1200</v>
      </c>
      <c r="F20" s="18">
        <v>60</v>
      </c>
      <c r="G20" s="19">
        <f t="shared" si="41"/>
        <v>4.1666666666666664E-2</v>
      </c>
      <c r="I20" s="18">
        <f t="shared" si="42"/>
        <v>0</v>
      </c>
      <c r="J20" s="18">
        <f t="shared" si="43"/>
        <v>0</v>
      </c>
      <c r="K20" s="18">
        <f t="shared" si="44"/>
        <v>0</v>
      </c>
      <c r="L20" s="18">
        <f t="shared" si="45"/>
        <v>0</v>
      </c>
      <c r="M20" s="18">
        <f t="shared" si="46"/>
        <v>1260</v>
      </c>
      <c r="N20" s="18">
        <f t="shared" si="47"/>
        <v>0</v>
      </c>
      <c r="O20" s="18">
        <f t="shared" si="48"/>
        <v>0</v>
      </c>
      <c r="P20" s="18">
        <f t="shared" si="49"/>
        <v>1.1833333333333333</v>
      </c>
      <c r="Q20" s="18">
        <f t="shared" si="50"/>
        <v>1</v>
      </c>
      <c r="R20" s="18">
        <f t="shared" si="51"/>
        <v>11</v>
      </c>
      <c r="S20" s="27"/>
    </row>
    <row r="21" spans="1:19" s="20" customFormat="1">
      <c r="A21" s="21" t="s">
        <v>200</v>
      </c>
      <c r="B21" s="42">
        <v>5</v>
      </c>
      <c r="C21" s="17">
        <f t="shared" si="39"/>
        <v>4.9305555555555554E-2</v>
      </c>
      <c r="D21" s="17">
        <f t="shared" si="40"/>
        <v>6.3888888888888884E-2</v>
      </c>
      <c r="E21" s="18">
        <v>1200</v>
      </c>
      <c r="F21" s="18">
        <v>60</v>
      </c>
      <c r="G21" s="19">
        <f t="shared" si="41"/>
        <v>5.6250000000000001E-2</v>
      </c>
      <c r="I21" s="18">
        <f t="shared" si="42"/>
        <v>0</v>
      </c>
      <c r="J21" s="18">
        <f t="shared" si="43"/>
        <v>0</v>
      </c>
      <c r="K21" s="18">
        <f t="shared" si="44"/>
        <v>0</v>
      </c>
      <c r="L21" s="18">
        <f t="shared" si="45"/>
        <v>0</v>
      </c>
      <c r="M21" s="18">
        <f t="shared" si="46"/>
        <v>1260</v>
      </c>
      <c r="N21" s="18">
        <f t="shared" si="47"/>
        <v>0</v>
      </c>
      <c r="O21" s="18">
        <f t="shared" si="48"/>
        <v>0</v>
      </c>
      <c r="P21" s="18">
        <f t="shared" si="49"/>
        <v>1.5333333333333332</v>
      </c>
      <c r="Q21" s="18">
        <f t="shared" si="50"/>
        <v>1</v>
      </c>
      <c r="R21" s="18">
        <f t="shared" si="51"/>
        <v>32</v>
      </c>
      <c r="S21" s="27"/>
    </row>
    <row r="22" spans="1:19" s="20" customFormat="1">
      <c r="A22" s="21" t="s">
        <v>201</v>
      </c>
      <c r="B22" s="42">
        <v>5</v>
      </c>
      <c r="C22" s="17">
        <f t="shared" si="39"/>
        <v>6.3888888888888884E-2</v>
      </c>
      <c r="D22" s="17">
        <f t="shared" si="40"/>
        <v>8.1250000000000003E-2</v>
      </c>
      <c r="E22" s="18">
        <v>1200</v>
      </c>
      <c r="F22" s="18">
        <v>300</v>
      </c>
      <c r="G22" s="19">
        <f t="shared" si="41"/>
        <v>7.0833333333333331E-2</v>
      </c>
      <c r="I22" s="18">
        <f t="shared" si="42"/>
        <v>0</v>
      </c>
      <c r="J22" s="18">
        <f t="shared" si="43"/>
        <v>0</v>
      </c>
      <c r="K22" s="18">
        <f t="shared" si="44"/>
        <v>0</v>
      </c>
      <c r="L22" s="18">
        <f t="shared" si="45"/>
        <v>0</v>
      </c>
      <c r="M22" s="18">
        <f t="shared" si="46"/>
        <v>1500</v>
      </c>
      <c r="N22" s="18">
        <f t="shared" si="47"/>
        <v>0</v>
      </c>
      <c r="O22" s="18">
        <f t="shared" si="48"/>
        <v>0</v>
      </c>
      <c r="P22" s="18">
        <f t="shared" si="49"/>
        <v>1.95</v>
      </c>
      <c r="Q22" s="18">
        <f t="shared" si="50"/>
        <v>1</v>
      </c>
      <c r="R22" s="18">
        <f t="shared" si="51"/>
        <v>57</v>
      </c>
    </row>
    <row r="23" spans="1:19" s="20" customFormat="1">
      <c r="A23" s="21" t="s">
        <v>166</v>
      </c>
      <c r="B23" s="42" t="s">
        <v>194</v>
      </c>
      <c r="C23" s="17">
        <f t="shared" si="39"/>
        <v>8.1250000000000003E-2</v>
      </c>
      <c r="D23" s="17">
        <f t="shared" si="40"/>
        <v>8.2638888888888887E-2</v>
      </c>
      <c r="E23" s="18">
        <v>60</v>
      </c>
      <c r="F23" s="18">
        <v>60</v>
      </c>
      <c r="G23" s="19">
        <f t="shared" si="41"/>
        <v>8.1250000000000003E-2</v>
      </c>
      <c r="H23" s="34" t="s">
        <v>178</v>
      </c>
      <c r="I23" s="18">
        <f t="shared" si="42"/>
        <v>0</v>
      </c>
      <c r="J23" s="18">
        <f t="shared" si="43"/>
        <v>0</v>
      </c>
      <c r="K23" s="18">
        <f t="shared" si="44"/>
        <v>0</v>
      </c>
      <c r="L23" s="18">
        <f t="shared" si="45"/>
        <v>0</v>
      </c>
      <c r="M23" s="18">
        <f t="shared" si="46"/>
        <v>0</v>
      </c>
      <c r="N23" s="18">
        <f t="shared" si="47"/>
        <v>0</v>
      </c>
      <c r="O23" s="18">
        <f t="shared" si="48"/>
        <v>0</v>
      </c>
      <c r="P23" s="18">
        <f t="shared" si="49"/>
        <v>1.9833333333333334</v>
      </c>
      <c r="Q23" s="18">
        <f t="shared" si="50"/>
        <v>1</v>
      </c>
      <c r="R23" s="18">
        <f t="shared" si="51"/>
        <v>59</v>
      </c>
      <c r="S23" s="27">
        <f>SUM(E23:F23)</f>
        <v>120</v>
      </c>
    </row>
    <row r="24" spans="1:19" s="20" customFormat="1">
      <c r="A24" s="21" t="s">
        <v>215</v>
      </c>
      <c r="B24" s="42" t="s">
        <v>194</v>
      </c>
      <c r="C24" s="17">
        <f t="shared" si="39"/>
        <v>8.2638888888888887E-2</v>
      </c>
      <c r="D24" s="17">
        <f t="shared" si="40"/>
        <v>9.7222222222222224E-2</v>
      </c>
      <c r="E24" s="18">
        <v>1200</v>
      </c>
      <c r="F24" s="18">
        <v>60</v>
      </c>
      <c r="G24" s="19">
        <f t="shared" si="41"/>
        <v>8.9583333333333334E-2</v>
      </c>
      <c r="H24" s="34" t="s">
        <v>178</v>
      </c>
      <c r="I24" s="18">
        <f t="shared" si="42"/>
        <v>0</v>
      </c>
      <c r="J24" s="18">
        <f t="shared" si="43"/>
        <v>0</v>
      </c>
      <c r="K24" s="18">
        <f t="shared" si="44"/>
        <v>0</v>
      </c>
      <c r="L24" s="18">
        <f t="shared" si="45"/>
        <v>0</v>
      </c>
      <c r="M24" s="18">
        <f t="shared" si="46"/>
        <v>0</v>
      </c>
      <c r="N24" s="18">
        <f t="shared" si="47"/>
        <v>0</v>
      </c>
      <c r="O24" s="18">
        <f t="shared" si="48"/>
        <v>0</v>
      </c>
      <c r="P24" s="18">
        <f t="shared" si="49"/>
        <v>2.333333333333333</v>
      </c>
      <c r="Q24" s="18">
        <f t="shared" si="50"/>
        <v>2</v>
      </c>
      <c r="R24" s="18">
        <f t="shared" si="51"/>
        <v>20</v>
      </c>
      <c r="S24" s="27">
        <f t="shared" ref="S24:S26" si="52">SUM(E24:F24)</f>
        <v>1260</v>
      </c>
    </row>
    <row r="25" spans="1:19" s="20" customFormat="1">
      <c r="A25" s="21" t="s">
        <v>190</v>
      </c>
      <c r="B25" s="42" t="s">
        <v>194</v>
      </c>
      <c r="C25" s="17">
        <f t="shared" si="39"/>
        <v>9.7222222222222224E-2</v>
      </c>
      <c r="D25" s="17">
        <f t="shared" si="40"/>
        <v>0.11180555555555556</v>
      </c>
      <c r="E25" s="18">
        <v>1200</v>
      </c>
      <c r="F25" s="18">
        <v>60</v>
      </c>
      <c r="G25" s="19">
        <f t="shared" si="41"/>
        <v>0.10416666666666667</v>
      </c>
      <c r="H25" s="34" t="s">
        <v>178</v>
      </c>
      <c r="I25" s="18">
        <f t="shared" si="42"/>
        <v>0</v>
      </c>
      <c r="J25" s="18">
        <f t="shared" si="43"/>
        <v>0</v>
      </c>
      <c r="K25" s="18">
        <f t="shared" si="44"/>
        <v>0</v>
      </c>
      <c r="L25" s="18">
        <f t="shared" si="45"/>
        <v>0</v>
      </c>
      <c r="M25" s="18">
        <f t="shared" si="46"/>
        <v>0</v>
      </c>
      <c r="N25" s="18">
        <f t="shared" si="47"/>
        <v>0</v>
      </c>
      <c r="O25" s="18">
        <f t="shared" si="48"/>
        <v>0</v>
      </c>
      <c r="P25" s="18">
        <f t="shared" si="49"/>
        <v>2.6833333333333336</v>
      </c>
      <c r="Q25" s="18">
        <f t="shared" si="50"/>
        <v>2</v>
      </c>
      <c r="R25" s="18">
        <f t="shared" si="51"/>
        <v>41</v>
      </c>
      <c r="S25" s="27">
        <f t="shared" si="52"/>
        <v>1260</v>
      </c>
    </row>
    <row r="26" spans="1:19" s="20" customFormat="1">
      <c r="A26" s="21" t="s">
        <v>170</v>
      </c>
      <c r="B26" s="42" t="s">
        <v>194</v>
      </c>
      <c r="C26" s="17">
        <f t="shared" si="39"/>
        <v>0.11180555555555556</v>
      </c>
      <c r="D26" s="17">
        <f t="shared" si="40"/>
        <v>0.14305555555555557</v>
      </c>
      <c r="E26" s="18">
        <v>2400</v>
      </c>
      <c r="F26" s="18">
        <v>300</v>
      </c>
      <c r="G26" s="19">
        <f t="shared" si="41"/>
        <v>0.12569444444444444</v>
      </c>
      <c r="H26" s="34" t="s">
        <v>178</v>
      </c>
      <c r="I26" s="18">
        <f t="shared" si="42"/>
        <v>0</v>
      </c>
      <c r="J26" s="18">
        <f t="shared" si="43"/>
        <v>0</v>
      </c>
      <c r="K26" s="18">
        <f t="shared" si="44"/>
        <v>0</v>
      </c>
      <c r="L26" s="18">
        <f t="shared" si="45"/>
        <v>0</v>
      </c>
      <c r="M26" s="18">
        <f t="shared" si="46"/>
        <v>0</v>
      </c>
      <c r="N26" s="18">
        <f t="shared" si="47"/>
        <v>0</v>
      </c>
      <c r="O26" s="18">
        <f t="shared" si="48"/>
        <v>0</v>
      </c>
      <c r="P26" s="18">
        <f t="shared" si="49"/>
        <v>3.4333333333333336</v>
      </c>
      <c r="Q26" s="18">
        <f t="shared" si="50"/>
        <v>3</v>
      </c>
      <c r="R26" s="18">
        <f t="shared" si="51"/>
        <v>26</v>
      </c>
      <c r="S26" s="27">
        <f t="shared" si="52"/>
        <v>2700</v>
      </c>
    </row>
    <row r="27" spans="1:19" s="20" customFormat="1">
      <c r="A27" s="21" t="s">
        <v>159</v>
      </c>
      <c r="B27" s="42">
        <v>5</v>
      </c>
      <c r="C27" s="17">
        <f t="shared" si="39"/>
        <v>0.14305555555555557</v>
      </c>
      <c r="D27" s="17">
        <f t="shared" si="40"/>
        <v>0.15416666666666667</v>
      </c>
      <c r="E27" s="18">
        <v>900</v>
      </c>
      <c r="F27" s="18">
        <v>60</v>
      </c>
      <c r="G27" s="19">
        <f t="shared" si="41"/>
        <v>0.14791666666666667</v>
      </c>
      <c r="I27" s="18">
        <f t="shared" si="42"/>
        <v>0</v>
      </c>
      <c r="J27" s="18">
        <f t="shared" si="43"/>
        <v>0</v>
      </c>
      <c r="K27" s="18">
        <f t="shared" si="44"/>
        <v>0</v>
      </c>
      <c r="L27" s="18">
        <f t="shared" si="45"/>
        <v>0</v>
      </c>
      <c r="M27" s="18">
        <f t="shared" si="46"/>
        <v>960</v>
      </c>
      <c r="N27" s="18">
        <f t="shared" si="47"/>
        <v>0</v>
      </c>
      <c r="O27" s="18">
        <f t="shared" si="48"/>
        <v>0</v>
      </c>
      <c r="P27" s="18">
        <f t="shared" si="49"/>
        <v>3.7</v>
      </c>
      <c r="Q27" s="18">
        <f t="shared" si="50"/>
        <v>3</v>
      </c>
      <c r="R27" s="18">
        <f t="shared" si="51"/>
        <v>42</v>
      </c>
      <c r="S27" s="27"/>
    </row>
    <row r="28" spans="1:19" s="20" customFormat="1">
      <c r="A28" s="21" t="s">
        <v>160</v>
      </c>
      <c r="B28" s="42">
        <v>5</v>
      </c>
      <c r="C28" s="17">
        <f t="shared" si="39"/>
        <v>0.15416666666666667</v>
      </c>
      <c r="D28" s="17">
        <f t="shared" si="40"/>
        <v>0.17152777777777775</v>
      </c>
      <c r="E28" s="18">
        <v>1200</v>
      </c>
      <c r="F28" s="18">
        <v>300</v>
      </c>
      <c r="G28" s="19">
        <f t="shared" si="41"/>
        <v>0.16111111111111112</v>
      </c>
      <c r="I28" s="18">
        <f t="shared" si="42"/>
        <v>0</v>
      </c>
      <c r="J28" s="18">
        <f t="shared" si="43"/>
        <v>0</v>
      </c>
      <c r="K28" s="18">
        <f t="shared" si="44"/>
        <v>0</v>
      </c>
      <c r="L28" s="18">
        <f t="shared" si="45"/>
        <v>0</v>
      </c>
      <c r="M28" s="18">
        <f t="shared" si="46"/>
        <v>1500</v>
      </c>
      <c r="N28" s="18">
        <f t="shared" si="47"/>
        <v>0</v>
      </c>
      <c r="O28" s="18">
        <f t="shared" si="48"/>
        <v>0</v>
      </c>
      <c r="P28" s="18">
        <f t="shared" si="49"/>
        <v>4.1166666666666671</v>
      </c>
      <c r="Q28" s="18">
        <f t="shared" si="50"/>
        <v>4</v>
      </c>
      <c r="R28" s="18">
        <f t="shared" si="51"/>
        <v>7</v>
      </c>
      <c r="S28" s="27"/>
    </row>
    <row r="29" spans="1:19" s="20" customFormat="1">
      <c r="A29" s="21" t="s">
        <v>202</v>
      </c>
      <c r="B29" s="42">
        <v>4</v>
      </c>
      <c r="C29" s="17">
        <f t="shared" si="39"/>
        <v>0.17152777777777775</v>
      </c>
      <c r="D29" s="17">
        <f t="shared" si="40"/>
        <v>0.18194444444444444</v>
      </c>
      <c r="E29" s="18">
        <v>600</v>
      </c>
      <c r="F29" s="18">
        <v>300</v>
      </c>
      <c r="G29" s="19">
        <f t="shared" si="41"/>
        <v>0.17500000000000002</v>
      </c>
      <c r="I29" s="18">
        <f t="shared" si="42"/>
        <v>0</v>
      </c>
      <c r="J29" s="18">
        <f t="shared" si="43"/>
        <v>0</v>
      </c>
      <c r="K29" s="18">
        <f t="shared" si="44"/>
        <v>0</v>
      </c>
      <c r="L29" s="18">
        <f t="shared" si="45"/>
        <v>900</v>
      </c>
      <c r="M29" s="18">
        <f t="shared" si="46"/>
        <v>0</v>
      </c>
      <c r="N29" s="18">
        <f t="shared" si="47"/>
        <v>0</v>
      </c>
      <c r="O29" s="18">
        <f t="shared" si="48"/>
        <v>0</v>
      </c>
      <c r="P29" s="18">
        <f t="shared" si="49"/>
        <v>4.3666666666666663</v>
      </c>
      <c r="Q29" s="18">
        <f t="shared" si="50"/>
        <v>4</v>
      </c>
      <c r="R29" s="18">
        <f t="shared" si="51"/>
        <v>22</v>
      </c>
      <c r="S29" s="27"/>
    </row>
    <row r="30" spans="1:19" s="20" customFormat="1">
      <c r="A30" s="21" t="s">
        <v>216</v>
      </c>
      <c r="B30" s="42">
        <v>4</v>
      </c>
      <c r="C30" s="17">
        <f t="shared" si="39"/>
        <v>0.18194444444444444</v>
      </c>
      <c r="D30" s="17">
        <f t="shared" si="40"/>
        <v>0.19583333333333333</v>
      </c>
      <c r="E30" s="18">
        <v>900</v>
      </c>
      <c r="F30" s="18">
        <v>300</v>
      </c>
      <c r="G30" s="19">
        <f t="shared" si="41"/>
        <v>0.18680555555555556</v>
      </c>
      <c r="I30" s="18">
        <f t="shared" si="42"/>
        <v>0</v>
      </c>
      <c r="J30" s="18">
        <f t="shared" si="43"/>
        <v>0</v>
      </c>
      <c r="K30" s="18">
        <f t="shared" si="44"/>
        <v>1200</v>
      </c>
      <c r="L30" s="18">
        <f t="shared" si="45"/>
        <v>0</v>
      </c>
      <c r="M30" s="18">
        <f t="shared" si="46"/>
        <v>0</v>
      </c>
      <c r="N30" s="18">
        <f t="shared" si="47"/>
        <v>0</v>
      </c>
      <c r="O30" s="18">
        <f t="shared" si="48"/>
        <v>0</v>
      </c>
      <c r="P30" s="18">
        <f t="shared" si="49"/>
        <v>4.7</v>
      </c>
      <c r="Q30" s="18">
        <f t="shared" si="50"/>
        <v>4</v>
      </c>
      <c r="R30" s="18">
        <f t="shared" si="51"/>
        <v>42</v>
      </c>
      <c r="S30" s="27"/>
    </row>
    <row r="31" spans="1:19" s="20" customFormat="1">
      <c r="A31" s="21" t="s">
        <v>173</v>
      </c>
      <c r="B31" s="42">
        <v>5</v>
      </c>
      <c r="C31" s="17">
        <f t="shared" si="39"/>
        <v>0.19583333333333333</v>
      </c>
      <c r="D31" s="17">
        <f t="shared" si="40"/>
        <v>0.20972222222222223</v>
      </c>
      <c r="E31" s="18">
        <v>900</v>
      </c>
      <c r="F31" s="18">
        <v>300</v>
      </c>
      <c r="G31" s="19">
        <f t="shared" si="41"/>
        <v>0.20069444444444443</v>
      </c>
      <c r="I31" s="18">
        <f t="shared" si="42"/>
        <v>0</v>
      </c>
      <c r="J31" s="18">
        <f t="shared" si="43"/>
        <v>1200</v>
      </c>
      <c r="K31" s="18">
        <f t="shared" si="44"/>
        <v>0</v>
      </c>
      <c r="L31" s="18">
        <f t="shared" si="45"/>
        <v>0</v>
      </c>
      <c r="M31" s="18">
        <f t="shared" si="46"/>
        <v>0</v>
      </c>
      <c r="N31" s="18">
        <f t="shared" si="47"/>
        <v>0</v>
      </c>
      <c r="O31" s="18">
        <f t="shared" si="48"/>
        <v>0</v>
      </c>
      <c r="P31" s="18">
        <f t="shared" si="49"/>
        <v>5.0333333333333332</v>
      </c>
      <c r="Q31" s="18">
        <f t="shared" si="50"/>
        <v>5</v>
      </c>
      <c r="R31" s="18">
        <f t="shared" si="51"/>
        <v>2</v>
      </c>
      <c r="S31" s="27"/>
    </row>
    <row r="32" spans="1:19" s="20" customFormat="1">
      <c r="A32" s="21" t="s">
        <v>217</v>
      </c>
      <c r="B32" s="42">
        <v>5</v>
      </c>
      <c r="C32" s="17">
        <f t="shared" si="39"/>
        <v>0.20972222222222223</v>
      </c>
      <c r="D32" s="17">
        <f t="shared" si="40"/>
        <v>0.22361111111111109</v>
      </c>
      <c r="E32" s="18">
        <v>900</v>
      </c>
      <c r="F32" s="18">
        <v>300</v>
      </c>
      <c r="G32" s="19">
        <f t="shared" si="41"/>
        <v>0.21458333333333335</v>
      </c>
      <c r="I32" s="18">
        <f t="shared" si="42"/>
        <v>0</v>
      </c>
      <c r="J32" s="18">
        <f t="shared" si="43"/>
        <v>0</v>
      </c>
      <c r="K32" s="18">
        <f t="shared" si="44"/>
        <v>1200</v>
      </c>
      <c r="L32" s="18">
        <f t="shared" si="45"/>
        <v>0</v>
      </c>
      <c r="M32" s="18">
        <f t="shared" si="46"/>
        <v>0</v>
      </c>
      <c r="N32" s="18">
        <f t="shared" si="47"/>
        <v>0</v>
      </c>
      <c r="O32" s="18">
        <f t="shared" si="48"/>
        <v>0</v>
      </c>
      <c r="P32" s="18">
        <f t="shared" si="49"/>
        <v>5.3666666666666663</v>
      </c>
      <c r="Q32" s="18">
        <f t="shared" si="50"/>
        <v>5</v>
      </c>
      <c r="R32" s="18">
        <f t="shared" si="51"/>
        <v>22</v>
      </c>
      <c r="S32" s="27"/>
    </row>
    <row r="33" spans="1:19" s="20" customFormat="1">
      <c r="A33" s="21" t="s">
        <v>210</v>
      </c>
      <c r="B33" s="42">
        <v>4</v>
      </c>
      <c r="C33" s="17">
        <f t="shared" si="39"/>
        <v>0.22361111111111109</v>
      </c>
      <c r="D33" s="17">
        <f t="shared" si="40"/>
        <v>0.23750000000000002</v>
      </c>
      <c r="E33" s="18">
        <v>900</v>
      </c>
      <c r="F33" s="18">
        <v>300</v>
      </c>
      <c r="G33" s="19">
        <f t="shared" si="41"/>
        <v>0.22847222222222222</v>
      </c>
      <c r="I33" s="18">
        <f t="shared" si="42"/>
        <v>0</v>
      </c>
      <c r="J33" s="18">
        <f t="shared" si="43"/>
        <v>0</v>
      </c>
      <c r="K33" s="18">
        <f t="shared" si="44"/>
        <v>1200</v>
      </c>
      <c r="L33" s="18">
        <f t="shared" si="45"/>
        <v>0</v>
      </c>
      <c r="M33" s="18">
        <f t="shared" si="46"/>
        <v>0</v>
      </c>
      <c r="N33" s="18">
        <f t="shared" si="47"/>
        <v>0</v>
      </c>
      <c r="O33" s="18">
        <f t="shared" si="48"/>
        <v>0</v>
      </c>
      <c r="P33" s="18">
        <f t="shared" si="49"/>
        <v>5.7</v>
      </c>
      <c r="Q33" s="18">
        <f t="shared" si="50"/>
        <v>5</v>
      </c>
      <c r="R33" s="18">
        <f t="shared" si="51"/>
        <v>42</v>
      </c>
      <c r="S33" s="27"/>
    </row>
    <row r="34" spans="1:19" s="20" customFormat="1">
      <c r="A34" s="21" t="s">
        <v>179</v>
      </c>
      <c r="B34" s="42">
        <v>5</v>
      </c>
      <c r="C34" s="17">
        <f t="shared" si="39"/>
        <v>0.23750000000000002</v>
      </c>
      <c r="D34" s="17">
        <f t="shared" si="40"/>
        <v>0.25138888888888888</v>
      </c>
      <c r="E34" s="18">
        <v>900</v>
      </c>
      <c r="F34" s="18">
        <v>300</v>
      </c>
      <c r="G34" s="19">
        <f t="shared" si="41"/>
        <v>0.24236111111111111</v>
      </c>
      <c r="I34" s="18">
        <f t="shared" si="42"/>
        <v>0</v>
      </c>
      <c r="J34" s="18">
        <f t="shared" si="43"/>
        <v>1200</v>
      </c>
      <c r="K34" s="18">
        <f t="shared" si="44"/>
        <v>0</v>
      </c>
      <c r="L34" s="18">
        <f t="shared" si="45"/>
        <v>0</v>
      </c>
      <c r="M34" s="18">
        <f t="shared" si="46"/>
        <v>0</v>
      </c>
      <c r="N34" s="18">
        <f t="shared" si="47"/>
        <v>0</v>
      </c>
      <c r="O34" s="18">
        <f t="shared" si="48"/>
        <v>0</v>
      </c>
      <c r="P34" s="18">
        <f t="shared" si="49"/>
        <v>6.0333333333333332</v>
      </c>
      <c r="Q34" s="18">
        <f t="shared" si="50"/>
        <v>6</v>
      </c>
      <c r="R34" s="18">
        <f t="shared" si="51"/>
        <v>2</v>
      </c>
      <c r="S34" s="27"/>
    </row>
    <row r="35" spans="1:19" s="20" customFormat="1">
      <c r="A35" s="21" t="s">
        <v>203</v>
      </c>
      <c r="B35" s="42">
        <v>5</v>
      </c>
      <c r="C35" s="17">
        <f t="shared" si="39"/>
        <v>0.25138888888888888</v>
      </c>
      <c r="D35" s="17">
        <f t="shared" si="40"/>
        <v>0.26527777777777778</v>
      </c>
      <c r="E35" s="18">
        <v>900</v>
      </c>
      <c r="F35" s="18">
        <v>300</v>
      </c>
      <c r="G35" s="19">
        <f t="shared" si="41"/>
        <v>0.25625000000000003</v>
      </c>
      <c r="I35" s="18">
        <f t="shared" si="42"/>
        <v>0</v>
      </c>
      <c r="J35" s="18">
        <f t="shared" si="43"/>
        <v>1200</v>
      </c>
      <c r="K35" s="18">
        <f t="shared" si="44"/>
        <v>0</v>
      </c>
      <c r="L35" s="18">
        <f t="shared" si="45"/>
        <v>0</v>
      </c>
      <c r="M35" s="18">
        <f t="shared" si="46"/>
        <v>0</v>
      </c>
      <c r="N35" s="18">
        <f t="shared" si="47"/>
        <v>0</v>
      </c>
      <c r="O35" s="18">
        <f t="shared" si="48"/>
        <v>0</v>
      </c>
      <c r="P35" s="18">
        <f t="shared" si="49"/>
        <v>6.3666666666666663</v>
      </c>
      <c r="Q35" s="18">
        <f t="shared" si="50"/>
        <v>6</v>
      </c>
      <c r="R35" s="18">
        <f t="shared" si="51"/>
        <v>22</v>
      </c>
      <c r="S35" s="27"/>
    </row>
    <row r="36" spans="1:19" s="20" customFormat="1">
      <c r="A36" s="21" t="s">
        <v>218</v>
      </c>
      <c r="B36" s="42">
        <v>3</v>
      </c>
      <c r="C36" s="17">
        <f t="shared" si="39"/>
        <v>0.26527777777777778</v>
      </c>
      <c r="D36" s="17">
        <f t="shared" si="40"/>
        <v>0.27916666666666667</v>
      </c>
      <c r="E36" s="18">
        <v>900</v>
      </c>
      <c r="F36" s="18">
        <v>300</v>
      </c>
      <c r="G36" s="19">
        <f t="shared" si="41"/>
        <v>0.27013888888888887</v>
      </c>
      <c r="I36" s="18">
        <f t="shared" si="42"/>
        <v>0</v>
      </c>
      <c r="J36" s="18">
        <f t="shared" si="43"/>
        <v>0</v>
      </c>
      <c r="K36" s="18">
        <f t="shared" si="44"/>
        <v>1200</v>
      </c>
      <c r="L36" s="18">
        <f t="shared" si="45"/>
        <v>0</v>
      </c>
      <c r="M36" s="18">
        <f t="shared" si="46"/>
        <v>0</v>
      </c>
      <c r="N36" s="18">
        <f t="shared" si="47"/>
        <v>0</v>
      </c>
      <c r="O36" s="18">
        <f t="shared" si="48"/>
        <v>0</v>
      </c>
      <c r="P36" s="18">
        <f t="shared" si="49"/>
        <v>6.7</v>
      </c>
      <c r="Q36" s="18">
        <f t="shared" si="50"/>
        <v>6</v>
      </c>
      <c r="R36" s="18">
        <f t="shared" si="51"/>
        <v>42</v>
      </c>
    </row>
    <row r="37" spans="1:19" s="20" customFormat="1">
      <c r="B37" s="27"/>
      <c r="C37" s="17"/>
      <c r="D37" s="17"/>
      <c r="S37" s="1"/>
    </row>
    <row r="38" spans="1:19" s="20" customFormat="1">
      <c r="B38" s="27"/>
      <c r="C38" s="17"/>
      <c r="D38" s="17"/>
      <c r="H38" s="22" t="s">
        <v>31</v>
      </c>
      <c r="I38" s="23">
        <f t="shared" ref="I38:O38" si="53">SUM(I2:I36)</f>
        <v>0</v>
      </c>
      <c r="J38" s="23">
        <f t="shared" si="53"/>
        <v>8400</v>
      </c>
      <c r="K38" s="23">
        <f t="shared" si="53"/>
        <v>11400</v>
      </c>
      <c r="L38" s="23">
        <f t="shared" si="53"/>
        <v>5100</v>
      </c>
      <c r="M38" s="23">
        <f t="shared" si="53"/>
        <v>11220</v>
      </c>
      <c r="N38" s="23">
        <f t="shared" si="53"/>
        <v>0</v>
      </c>
      <c r="O38" s="23">
        <f t="shared" si="53"/>
        <v>0</v>
      </c>
      <c r="S38" s="27">
        <f>SUM(S23:S26)</f>
        <v>5340</v>
      </c>
    </row>
    <row r="39" spans="1:19">
      <c r="C39" s="5"/>
      <c r="D39"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COVER</vt:lpstr>
      <vt:lpstr>CONTENTS</vt:lpstr>
      <vt:lpstr>Summary DECEMBER 2013</vt:lpstr>
      <vt:lpstr>TIME SUMMARY</vt:lpstr>
      <vt:lpstr>2013-DECEMBER-26</vt:lpstr>
      <vt:lpstr>2013-DECEMBER-27</vt:lpstr>
      <vt:lpstr>2013-DECEMBER-28</vt:lpstr>
      <vt:lpstr>2013-DECEMBER-29</vt:lpstr>
      <vt:lpstr>2013-DECEMBER-30</vt:lpstr>
      <vt:lpstr>2013-DECEMBER-31</vt:lpstr>
      <vt:lpstr>APPENDIX A</vt:lpstr>
      <vt:lpstr>APPENDIX B</vt:lpstr>
      <vt:lpstr>APPENDIX C</vt:lpstr>
    </vt:vector>
  </TitlesOfParts>
  <Company>INAF Osservatorio Astronomico Padova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Claudi</dc:creator>
  <cp:lastModifiedBy>Riccardo Claudi</cp:lastModifiedBy>
  <dcterms:created xsi:type="dcterms:W3CDTF">2012-07-18T14:25:59Z</dcterms:created>
  <dcterms:modified xsi:type="dcterms:W3CDTF">2013-12-24T07:02:31Z</dcterms:modified>
</cp:coreProperties>
</file>