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ag\Documents\OAPA\SCIENCE\EXOPLANETS\GAPS\Board\"/>
    </mc:Choice>
  </mc:AlternateContent>
  <bookViews>
    <workbookView xWindow="0" yWindow="0" windowWidth="16380" windowHeight="8190" tabRatio="500" activeTab="1"/>
  </bookViews>
  <sheets>
    <sheet name="Cover" sheetId="1" r:id="rId1"/>
    <sheet name="People" sheetId="2" r:id="rId2"/>
    <sheet name="Cancellati" sheetId="3" r:id="rId3"/>
    <sheet name="Conteggi" sheetId="4" r:id="rId4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3" l="1"/>
  <c r="A17" i="3"/>
  <c r="B16" i="3"/>
  <c r="A16" i="3"/>
  <c r="B14" i="3" l="1"/>
  <c r="A14" i="3"/>
  <c r="B12" i="3"/>
  <c r="A12" i="3"/>
  <c r="F17" i="4" l="1"/>
  <c r="C4" i="4"/>
  <c r="D4" i="4"/>
  <c r="C5" i="4"/>
  <c r="B4" i="4"/>
  <c r="K3" i="4"/>
  <c r="J3" i="4"/>
  <c r="I3" i="4"/>
  <c r="F20" i="4"/>
  <c r="F19" i="4"/>
  <c r="F16" i="4"/>
  <c r="F15" i="4"/>
  <c r="F11" i="4"/>
  <c r="F14" i="4"/>
  <c r="F13" i="4"/>
  <c r="F12" i="4"/>
  <c r="F10" i="4"/>
  <c r="F9" i="4"/>
  <c r="F8" i="4"/>
  <c r="E3" i="4"/>
  <c r="C3" i="4"/>
  <c r="B3" i="4"/>
  <c r="F18" i="4" l="1"/>
  <c r="A3" i="4"/>
  <c r="D3" i="4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109" i="2"/>
  <c r="A109" i="2"/>
  <c r="B108" i="2"/>
  <c r="A108" i="2"/>
  <c r="B106" i="2"/>
  <c r="A106" i="2"/>
  <c r="B105" i="2"/>
  <c r="A105" i="2"/>
  <c r="B103" i="2"/>
  <c r="A103" i="2"/>
  <c r="B101" i="2"/>
  <c r="A101" i="2"/>
  <c r="B98" i="2"/>
  <c r="A98" i="2"/>
  <c r="B97" i="2"/>
  <c r="A97" i="2"/>
  <c r="B93" i="2"/>
  <c r="A93" i="2"/>
  <c r="B90" i="2"/>
  <c r="A90" i="2"/>
  <c r="B89" i="2"/>
  <c r="A89" i="2"/>
  <c r="B88" i="2"/>
  <c r="A88" i="2"/>
  <c r="B85" i="2"/>
  <c r="A85" i="2"/>
  <c r="B84" i="2"/>
  <c r="A84" i="2"/>
  <c r="B83" i="2"/>
  <c r="A83" i="2"/>
  <c r="B80" i="2"/>
  <c r="A80" i="2"/>
  <c r="B79" i="2"/>
  <c r="A79" i="2"/>
  <c r="B77" i="2"/>
  <c r="A77" i="2"/>
  <c r="B76" i="2"/>
  <c r="A76" i="2"/>
  <c r="B75" i="2"/>
  <c r="A75" i="2"/>
  <c r="B72" i="2"/>
  <c r="A72" i="2"/>
  <c r="B71" i="2"/>
  <c r="A71" i="2"/>
  <c r="A70" i="2"/>
  <c r="B69" i="2"/>
  <c r="A69" i="2"/>
  <c r="B68" i="2"/>
  <c r="A68" i="2"/>
  <c r="B67" i="2"/>
  <c r="A67" i="2"/>
  <c r="B66" i="2"/>
  <c r="A66" i="2"/>
  <c r="B64" i="2"/>
  <c r="A64" i="2"/>
  <c r="B62" i="2"/>
  <c r="A62" i="2"/>
  <c r="B61" i="2"/>
  <c r="A61" i="2"/>
  <c r="B60" i="2"/>
  <c r="A60" i="2"/>
  <c r="B58" i="2"/>
  <c r="A58" i="2"/>
  <c r="B56" i="2"/>
  <c r="A56" i="2"/>
  <c r="B55" i="2"/>
  <c r="A55" i="2"/>
  <c r="B54" i="2"/>
  <c r="A54" i="2"/>
  <c r="B52" i="2"/>
  <c r="A52" i="2"/>
  <c r="B50" i="2"/>
  <c r="A50" i="2"/>
  <c r="B48" i="2"/>
  <c r="A48" i="2"/>
  <c r="B46" i="2"/>
  <c r="A46" i="2"/>
  <c r="B45" i="2"/>
  <c r="A45" i="2"/>
  <c r="B44" i="2"/>
  <c r="A44" i="2"/>
  <c r="B43" i="2"/>
  <c r="A43" i="2"/>
  <c r="B41" i="2"/>
  <c r="A41" i="2"/>
  <c r="B39" i="2"/>
  <c r="A39" i="2"/>
  <c r="B38" i="2"/>
  <c r="A38" i="2"/>
  <c r="B36" i="2"/>
  <c r="A36" i="2"/>
  <c r="B34" i="2"/>
  <c r="A34" i="2"/>
  <c r="B31" i="2"/>
  <c r="A31" i="2"/>
  <c r="B30" i="2"/>
  <c r="A30" i="2"/>
  <c r="B29" i="2"/>
  <c r="A29" i="2"/>
  <c r="B28" i="2"/>
  <c r="A28" i="2"/>
  <c r="B25" i="2"/>
  <c r="A25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2" i="2"/>
  <c r="A2" i="2"/>
  <c r="B91" i="2"/>
  <c r="A91" i="2"/>
  <c r="B107" i="2"/>
  <c r="A107" i="2"/>
  <c r="B74" i="2"/>
  <c r="A74" i="2"/>
  <c r="B96" i="2"/>
  <c r="A96" i="2"/>
  <c r="B27" i="2"/>
  <c r="A27" i="2"/>
  <c r="B81" i="2"/>
  <c r="A81" i="2"/>
  <c r="B59" i="2"/>
  <c r="A59" i="2"/>
  <c r="B53" i="2"/>
  <c r="A53" i="2"/>
  <c r="B99" i="2"/>
  <c r="A99" i="2"/>
  <c r="B104" i="2"/>
  <c r="A104" i="2"/>
  <c r="B95" i="2"/>
  <c r="A95" i="2"/>
  <c r="B82" i="2"/>
  <c r="A82" i="2"/>
  <c r="B94" i="2"/>
  <c r="A94" i="2"/>
  <c r="B49" i="2"/>
  <c r="A49" i="2"/>
</calcChain>
</file>

<file path=xl/sharedStrings.xml><?xml version="1.0" encoding="utf-8"?>
<sst xmlns="http://schemas.openxmlformats.org/spreadsheetml/2006/main" count="1089" uniqueCount="703">
  <si>
    <t>GAPS PEOPLE</t>
  </si>
  <si>
    <t>V27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</si>
  <si>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</si>
  <si>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</si>
  <si>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</si>
  <si>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</si>
  <si>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</si>
  <si>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</si>
  <si>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</si>
  <si>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</si>
  <si>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</si>
  <si>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</si>
  <si>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</si>
  <si>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</si>
  <si>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</si>
  <si>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</si>
  <si>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</si>
  <si>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</si>
  <si>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</si>
  <si>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V.10</t>
  </si>
  <si>
    <t>Added RFA, EGA</t>
  </si>
  <si>
    <t>v.11</t>
  </si>
  <si>
    <t>Eliminati Alcala, Carolo, Barbieri; Cambiato in external Pillitteri; aggiornata la affiliazione di Brown; aggornata affiliazione di Davide Galdolfi</t>
  </si>
  <si>
    <t>v.12</t>
  </si>
  <si>
    <t>update adresses</t>
  </si>
  <si>
    <t>v.13</t>
  </si>
  <si>
    <t>update Esposito address</t>
  </si>
  <si>
    <t>v.14</t>
  </si>
  <si>
    <t>Added DSi, ICa</t>
  </si>
  <si>
    <t>v.15</t>
  </si>
  <si>
    <t xml:space="preserve">Added LAf e SMA to Science Team; added ECo, EPo, AMa, EMo, RSm to Board </t>
  </si>
  <si>
    <t>v.16</t>
  </si>
  <si>
    <t>aggiornata affiliazione Masiero, eliminato Cunial</t>
  </si>
  <si>
    <t>v.17</t>
  </si>
  <si>
    <t>Passaggio Luigi Mancini da External a member (cambiato il suo indirizzo email e l'affiliazione); passaggio Rim Fares da member a External; aggiunti VSi, Aga, EPa, CCP, VDO, LPi, EA, OBV, TZ, ABa, ACi, MD, DBa, ERa, DLo, FDG, LFo (External), modificato indirizzo mail di DGa,  added JAl</t>
  </si>
  <si>
    <t>v.18</t>
  </si>
  <si>
    <t>Passaggio di Pillitteri a member, aggiunta colonna per conta PhD e ex-PhD, conteggio S e non staff</t>
  </si>
  <si>
    <t>v.19</t>
  </si>
  <si>
    <t>Passaggio di Faedi a member</t>
  </si>
  <si>
    <t>v.20</t>
  </si>
  <si>
    <t xml:space="preserve">Added MM, RCA, SCA, GDC, LDP; changed address MDM; deleted Fares e Stelzer </t>
  </si>
  <si>
    <t>v.21</t>
  </si>
  <si>
    <t>Aggiornata lista Science Team: aggiunti SBe, KBi, ABi, ABo, FBo, ICa, MDa, MEs, PGi, EGA, AHa, GLe, LM, JMa, LMa, VNa, MRa, GSc; eliminata Cbo. Aggiunto Aresu (GAr)</t>
  </si>
  <si>
    <t>v.22</t>
  </si>
  <si>
    <t xml:space="preserve">Added GGu, VAn </t>
  </si>
  <si>
    <t>v.23</t>
  </si>
  <si>
    <t>Agiornata affiliazione Monica Rainer con cambio email</t>
  </si>
  <si>
    <t>v.24</t>
  </si>
  <si>
    <t>Eliminato Luigi Bedin</t>
  </si>
  <si>
    <t>v.25</t>
  </si>
  <si>
    <t>Aggiornati tutti gli indirizzi email INAF con forma: nome.cognome AT inaf.it</t>
  </si>
  <si>
    <t>v.26</t>
  </si>
  <si>
    <t>Aggiunto Matteo Brogi e Lorenzo Cabona a Members</t>
  </si>
  <si>
    <t>v.27</t>
  </si>
  <si>
    <t>Aggiornato con inserimento Calderone, Bruno, Frustagli, Ligi, Sasso, Suarez Mascareno, Quinn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</si>
  <si>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</si>
  <si>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</si>
  <si>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</si>
  <si>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</si>
  <si>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</si>
  <si>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</si>
  <si>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</si>
  <si>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</si>
  <si>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</si>
  <si>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</si>
  <si>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</si>
  <si>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</si>
  <si>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</si>
  <si>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Status (S=Staff)</t>
  </si>
  <si>
    <t>Servizio</t>
  </si>
  <si>
    <t>GIARPS</t>
  </si>
  <si>
    <t>Note</t>
  </si>
  <si>
    <t xml:space="preserve">Luca </t>
  </si>
  <si>
    <t>Fossati</t>
  </si>
  <si>
    <t>Luca Fossati</t>
  </si>
  <si>
    <t>LFo</t>
  </si>
  <si>
    <t>Austrian Academy of Sciences</t>
  </si>
  <si>
    <t>EXTERNAL</t>
  </si>
  <si>
    <t>luca.fossati AT oeaw.ac.at</t>
  </si>
  <si>
    <t>Guillaume Hébrard</t>
  </si>
  <si>
    <t>GHe</t>
  </si>
  <si>
    <t>CNRS</t>
  </si>
  <si>
    <t>WP6500;</t>
  </si>
  <si>
    <t>hebrard AT iap.fr</t>
  </si>
  <si>
    <t>Rafael Rebolo</t>
  </si>
  <si>
    <t>RLo</t>
  </si>
  <si>
    <t>IAC</t>
  </si>
  <si>
    <t>rrl AT iac.es</t>
  </si>
  <si>
    <t>Manuel Perger</t>
  </si>
  <si>
    <t>IEEC-CSIC</t>
  </si>
  <si>
    <t>WP1200</t>
  </si>
  <si>
    <t>mperger.astro at hotmail.com</t>
  </si>
  <si>
    <t>Ignasi Ribas</t>
  </si>
  <si>
    <t>IRi</t>
  </si>
  <si>
    <t>iribas AT ice.csic.es</t>
  </si>
  <si>
    <t>iribas AT ieec.uab.es</t>
  </si>
  <si>
    <t>John Southworth</t>
  </si>
  <si>
    <t>JSo</t>
  </si>
  <si>
    <t>Keele University</t>
  </si>
  <si>
    <t>astro.js at keele.ac.uk</t>
  </si>
  <si>
    <t>Evgenya Shkolnik</t>
  </si>
  <si>
    <t>ESh</t>
  </si>
  <si>
    <t>Lowell Obs.</t>
  </si>
  <si>
    <t>WP7500;</t>
  </si>
  <si>
    <t>shkolnik AT lowell.edu</t>
  </si>
  <si>
    <t>David Latham</t>
  </si>
  <si>
    <t>DLa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</si>
  <si>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</si>
  <si>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</si>
  <si>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</si>
  <si>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</si>
  <si>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</si>
  <si>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</si>
  <si>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</si>
  <si>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Francesco Pepe</t>
  </si>
  <si>
    <t>FPe</t>
  </si>
  <si>
    <t>WP1400; WP1410; WP1420; WP1430;</t>
  </si>
  <si>
    <t>Francesco.Pepe AT unige.ch</t>
  </si>
  <si>
    <t>Andrew Collier Cameron</t>
  </si>
  <si>
    <t>ACC</t>
  </si>
  <si>
    <t>Univ. of St. Andrews</t>
  </si>
  <si>
    <t>WP1710;  WP1720; WP6500;</t>
  </si>
  <si>
    <t>acc4 AT st-andrews.ac.uk</t>
  </si>
  <si>
    <t>Nunos C. Santos</t>
  </si>
  <si>
    <t>NSa</t>
  </si>
  <si>
    <t>Universidade do Porto</t>
  </si>
  <si>
    <t>Nuno.Santos AT astro.up.pt</t>
  </si>
  <si>
    <t>Carlo Mordasini</t>
  </si>
  <si>
    <t>CMo</t>
  </si>
  <si>
    <t>Universität Bern</t>
  </si>
  <si>
    <t>WP6300;</t>
  </si>
  <si>
    <t>WP6000;</t>
  </si>
  <si>
    <t>mordasini AT mpia.de</t>
  </si>
  <si>
    <t>christoph.mordasini at space.unibe.ch</t>
  </si>
  <si>
    <t>Alejandro Suarez-Macareno</t>
  </si>
  <si>
    <t>Alejandro.SuarezMascareno at unige.ch</t>
  </si>
  <si>
    <t>Samuel Quinn</t>
  </si>
  <si>
    <t>Quinn AT astro.gsu.edu</t>
  </si>
  <si>
    <t>Laura Affer</t>
  </si>
  <si>
    <t>LAf</t>
  </si>
  <si>
    <t>INAF-OAPA</t>
  </si>
  <si>
    <t>MEMBER</t>
  </si>
  <si>
    <t>laura.affer AT unipa.it</t>
  </si>
  <si>
    <t>ST</t>
  </si>
  <si>
    <t>S</t>
  </si>
  <si>
    <t>Juan</t>
  </si>
  <si>
    <t>Alcalà</t>
  </si>
  <si>
    <t>Juan Alcalà</t>
  </si>
  <si>
    <t>JAl</t>
  </si>
  <si>
    <t>INAF-OAC</t>
  </si>
  <si>
    <t>juan.alcala AT inaf.it</t>
  </si>
  <si>
    <t>Eleonora</t>
  </si>
  <si>
    <t>Alei</t>
  </si>
  <si>
    <t>Eleonora Alei</t>
  </si>
  <si>
    <t>EA</t>
  </si>
  <si>
    <t>UNIPD</t>
  </si>
  <si>
    <t>eleonora.alei AT inaf.it</t>
  </si>
  <si>
    <t>PhD</t>
  </si>
  <si>
    <t xml:space="preserve">Vincenzo </t>
  </si>
  <si>
    <t>Andretta</t>
  </si>
  <si>
    <t>Vincenzo Andretta</t>
  </si>
  <si>
    <t>VAn</t>
  </si>
  <si>
    <t>vincenzo.andretta AT inaf.it</t>
  </si>
  <si>
    <t>Gloria Andreuzzi</t>
  </si>
  <si>
    <t>INAF-FGG</t>
  </si>
  <si>
    <t>WP8000</t>
  </si>
  <si>
    <t>andreuzzi AT tng.iac.es</t>
  </si>
  <si>
    <t>Giambattista</t>
  </si>
  <si>
    <t>Aresu</t>
  </si>
  <si>
    <t>Giambattista Aresu</t>
  </si>
  <si>
    <t>GAr</t>
  </si>
  <si>
    <t>giambattista.aresu AT gmail.com</t>
  </si>
  <si>
    <t>Amedeo</t>
  </si>
  <si>
    <t>Balbi</t>
  </si>
  <si>
    <t>Amedeo Balbi</t>
  </si>
  <si>
    <t>ABa</t>
  </si>
  <si>
    <t>balbia AT roma2.infn.it</t>
  </si>
  <si>
    <t xml:space="preserve">Domenico </t>
  </si>
  <si>
    <t>Barbato</t>
  </si>
  <si>
    <t>Domenico Barbato</t>
  </si>
  <si>
    <t>DBa</t>
  </si>
  <si>
    <t>INAF-OATO</t>
  </si>
  <si>
    <t>barbato AT oato.inaf.it</t>
  </si>
  <si>
    <t>Oscar Ignacio</t>
  </si>
  <si>
    <t>Barragàn Villanueva</t>
  </si>
  <si>
    <t>Oscar Ignacio Barragàn Villanueva</t>
  </si>
  <si>
    <t>OBV</t>
  </si>
  <si>
    <t>UNITO</t>
  </si>
  <si>
    <t>oscar.barraganvil AT edu.unito.it</t>
  </si>
  <si>
    <t>Serena Benatti</t>
  </si>
  <si>
    <t>SBe</t>
  </si>
  <si>
    <t>INAF-OAPD</t>
  </si>
  <si>
    <t>serena.benatti AT inaf.it</t>
  </si>
  <si>
    <t>Katia Biazzo</t>
  </si>
  <si>
    <t>KBi</t>
  </si>
  <si>
    <t>INAF-OACT</t>
  </si>
  <si>
    <t>katia.biazzo AT inaf.it</t>
  </si>
  <si>
    <t>Andrea Bignamini</t>
  </si>
  <si>
    <t>INAF-OATS</t>
  </si>
  <si>
    <t>WP3000; WP3200;</t>
  </si>
  <si>
    <t>WP3100;</t>
  </si>
  <si>
    <t>andrea.bignamini AT inaf.it</t>
  </si>
  <si>
    <t>Caterina Boccato</t>
  </si>
  <si>
    <t>CBo</t>
  </si>
  <si>
    <t>WP8000; WP8100; WP8400; WP8500;</t>
  </si>
  <si>
    <t>caterina.boccato AT inaf.it</t>
  </si>
  <si>
    <t>Mariangela Bonavita</t>
  </si>
  <si>
    <t>MBo</t>
  </si>
  <si>
    <t>University of Edinburgh</t>
  </si>
  <si>
    <t>WP6200; WP6300;</t>
  </si>
  <si>
    <t>mbonav AT roe.ac.uk</t>
  </si>
  <si>
    <t>mariangela.bonavita AT inaf.it</t>
  </si>
  <si>
    <t>Aldo Bonomo</t>
  </si>
  <si>
    <t>ABo</t>
  </si>
  <si>
    <t>WP1430; WP1630; WP4500; WP5100; WP5110; WP5120;</t>
  </si>
  <si>
    <t>WP1420; WP1600; WP1620; WP5200;</t>
  </si>
  <si>
    <t>WP1400; Wp1410; WP1610; WP1800; WP1810; WP1820; WP1830;   WP4000; WP5000;</t>
  </si>
  <si>
    <t>aldo.bonomo AT inaf.it</t>
  </si>
  <si>
    <t>aldo.bonomo AT oact.inaf.it</t>
  </si>
  <si>
    <t>Francesco Borsa</t>
  </si>
  <si>
    <t>FBo</t>
  </si>
  <si>
    <t>INAF-OAB</t>
  </si>
  <si>
    <t>WP1900B; WP1910B; WP1920B;</t>
  </si>
  <si>
    <t>francesco.borsa AT inaf.it</t>
  </si>
  <si>
    <t>ex-PhD</t>
  </si>
  <si>
    <t>Luca Borsato</t>
  </si>
  <si>
    <t>LBo</t>
  </si>
  <si>
    <t>WP6100;</t>
  </si>
  <si>
    <t>WP4300; WP4400; WP6000;</t>
  </si>
  <si>
    <t>luca.borsato AT unipd.it</t>
  </si>
  <si>
    <t>Matteo</t>
  </si>
  <si>
    <t>Brogi</t>
  </si>
  <si>
    <t xml:space="preserve">Matteo Brogi </t>
  </si>
  <si>
    <t>MBr</t>
  </si>
  <si>
    <t>University of Warwick</t>
  </si>
  <si>
    <t xml:space="preserve">m.brogi AT warwick.ac.uk </t>
  </si>
  <si>
    <t>Giovanni</t>
  </si>
  <si>
    <t>Bruno</t>
  </si>
  <si>
    <t>giovanni.bruno at inaf.it</t>
  </si>
  <si>
    <t>Lorenzo</t>
  </si>
  <si>
    <t>Cabona</t>
  </si>
  <si>
    <t>Lorenzo Cabona</t>
  </si>
  <si>
    <t>LCa</t>
  </si>
  <si>
    <t>lorenzo.cabona AT brera.inaf.it</t>
  </si>
  <si>
    <t>Phd</t>
  </si>
  <si>
    <t>Flavia</t>
  </si>
  <si>
    <t>Calderone</t>
  </si>
  <si>
    <t>flavia.calderone at inaf.it</t>
  </si>
  <si>
    <t xml:space="preserve">Roberto </t>
  </si>
  <si>
    <t>Capuzzo Dolcetta</t>
  </si>
  <si>
    <t>Roberto Capuzzo Dolcetta</t>
  </si>
  <si>
    <t>UNI Roma Tor Vergata</t>
  </si>
  <si>
    <t>roberto.capuzzodolcetta AT uniroma1.it</t>
  </si>
  <si>
    <t>Ilaria</t>
  </si>
  <si>
    <t>Carleo</t>
  </si>
  <si>
    <t>Ilaria Carleo</t>
  </si>
  <si>
    <t>ICa</t>
  </si>
  <si>
    <t>ilaria.carleo AT inaf.it</t>
  </si>
  <si>
    <t>Stefano</t>
  </si>
  <si>
    <t>Cattolico</t>
  </si>
  <si>
    <t>Stefano Cattolico</t>
  </si>
  <si>
    <t>stefano.cattolico AT uniroma1.it</t>
  </si>
  <si>
    <t>Cesare</t>
  </si>
  <si>
    <t>Cecchi Pestellini</t>
  </si>
  <si>
    <t>Cesare Cecchi Pestellini</t>
  </si>
  <si>
    <t>CCP</t>
  </si>
  <si>
    <t>cesare.cecchi AT inaf.it</t>
  </si>
  <si>
    <t xml:space="preserve">Angela </t>
  </si>
  <si>
    <t>Ciaravella</t>
  </si>
  <si>
    <t>Angela Ciaravella</t>
  </si>
  <si>
    <t>ACi</t>
  </si>
  <si>
    <t>angela.ciaravella AT inaf.it</t>
  </si>
  <si>
    <t>Riccardo Claudi</t>
  </si>
  <si>
    <t>RCl</t>
  </si>
  <si>
    <t>WP2000; WP2200; WP2600; WP4200; WP7300; WP8300;</t>
  </si>
  <si>
    <t>WP100; WP1900B; WP1920B; WP7200; WP8000;</t>
  </si>
  <si>
    <t>WP1400; WP1410; WP1420; WP1430; WP1920B; WP4000; WP6500; WP8200;</t>
  </si>
  <si>
    <t>riccardo.claudi AT inaf.it</t>
  </si>
  <si>
    <t>Board</t>
  </si>
  <si>
    <t>Rosario Cosentino</t>
  </si>
  <si>
    <t>RCo</t>
  </si>
  <si>
    <t>WP2300;</t>
  </si>
  <si>
    <t>WP2000; WP2300</t>
  </si>
  <si>
    <t>cosentino AT tng.iac.es</t>
  </si>
  <si>
    <t>Elvira Covino</t>
  </si>
  <si>
    <t>ECo</t>
  </si>
  <si>
    <t>WP1700; WP1710; WP6500;</t>
  </si>
  <si>
    <t>WP1720;</t>
  </si>
  <si>
    <t>elvira.covino AT inaf.it</t>
  </si>
  <si>
    <t xml:space="preserve">Valentina </t>
  </si>
  <si>
    <t>D'Orazi</t>
  </si>
  <si>
    <t>Valentina D'Orazi</t>
  </si>
  <si>
    <t>VDO</t>
  </si>
  <si>
    <t>valentina.dorazi AT inaf.it</t>
  </si>
  <si>
    <t>Mario Damasso</t>
  </si>
  <si>
    <t>MDa</t>
  </si>
  <si>
    <t>WP1330;</t>
  </si>
  <si>
    <t>WP1600; WP1610;  WP1620; WP1630;</t>
  </si>
  <si>
    <t>mario.damasso AT inaf.it</t>
  </si>
  <si>
    <t>m.damasso AT gmail.com</t>
  </si>
  <si>
    <t>Francesco Damiani</t>
  </si>
  <si>
    <t>WP7100</t>
  </si>
  <si>
    <t>francesco.damiani at inaf.it</t>
  </si>
  <si>
    <t xml:space="preserve">Mario </t>
  </si>
  <si>
    <t>Damiano</t>
  </si>
  <si>
    <t>Mario Damiano</t>
  </si>
  <si>
    <t>UCL</t>
  </si>
  <si>
    <t>mario.damiano.15 AT ucl.ac.uk</t>
  </si>
  <si>
    <t xml:space="preserve">Giovanni </t>
  </si>
  <si>
    <t>De Cesare</t>
  </si>
  <si>
    <t>Giovanni De Cesare</t>
  </si>
  <si>
    <t>GDC</t>
  </si>
  <si>
    <t>giovanni.decesare AT inaf.it</t>
  </si>
  <si>
    <t>Silvano Desidera</t>
  </si>
  <si>
    <t>SDe</t>
  </si>
  <si>
    <t>WP1400; WP4000; WP1420; WP4100;</t>
  </si>
  <si>
    <t>WP1000; WP1410; WP1430;</t>
  </si>
  <si>
    <t>WP1500; WP1600; WP1610; WP4300;  WP4400; WP4500;</t>
  </si>
  <si>
    <t>silvano.desidera AT inaf.it</t>
  </si>
  <si>
    <t>Luca Di Fabrizio</t>
  </si>
  <si>
    <t>LDF</t>
  </si>
  <si>
    <t>WP2400</t>
  </si>
  <si>
    <t>difabrizio AT tng.iac.es</t>
  </si>
  <si>
    <t>Federico</t>
  </si>
  <si>
    <t>Di Giacomo</t>
  </si>
  <si>
    <t>Federico Di Giacomo</t>
  </si>
  <si>
    <t>FDG</t>
  </si>
  <si>
    <t>federico.digiacomo AT inaf.it</t>
  </si>
  <si>
    <t>Maria Pia Di Mauro</t>
  </si>
  <si>
    <t>MDM</t>
  </si>
  <si>
    <t>INAF-IAPS</t>
  </si>
  <si>
    <t>maria.dimauro AT inaf.it</t>
  </si>
  <si>
    <t>Massimiliano Esposito</t>
  </si>
  <si>
    <t>MEs</t>
  </si>
  <si>
    <t>WP1730;</t>
  </si>
  <si>
    <t>WP1700; WP1710; WP1720; WP6500;</t>
  </si>
  <si>
    <t>massi@tls-tautenburg.de</t>
  </si>
  <si>
    <t>Francesca Faedi</t>
  </si>
  <si>
    <t>FFA</t>
  </si>
  <si>
    <t>WP 1400; WP 7000</t>
  </si>
  <si>
    <t>francesca.faedi AT inaf.it</t>
  </si>
  <si>
    <t>Aldo Fiorenzano Martinez</t>
  </si>
  <si>
    <t>AFM</t>
  </si>
  <si>
    <t>WP2000; WP6500;</t>
  </si>
  <si>
    <t>fiorenzano AT tng.iac.es</t>
  </si>
  <si>
    <t>Giuseppe Frustagli</t>
  </si>
  <si>
    <t>giuseppe.frustagli at inaf.it</t>
  </si>
  <si>
    <t>Davide Gandolfi</t>
  </si>
  <si>
    <t>DGa</t>
  </si>
  <si>
    <t>davide.gandolf AT unito.it</t>
  </si>
  <si>
    <t xml:space="preserve">Antonio </t>
  </si>
  <si>
    <t>Garrido</t>
  </si>
  <si>
    <t>Antonio Garrido</t>
  </si>
  <si>
    <t>AGa</t>
  </si>
  <si>
    <t>agarrido AT astropa.unipa.it</t>
  </si>
  <si>
    <t>Paolo Giacobbe</t>
  </si>
  <si>
    <t>PGi</t>
  </si>
  <si>
    <t>WP1320;</t>
  </si>
  <si>
    <t>WP1600; WP1620; WP1630;</t>
  </si>
  <si>
    <t>paolo.giacobbe AT inaf.it</t>
  </si>
  <si>
    <t>paologiacobbe85 AT gmail.com</t>
  </si>
  <si>
    <t>Esther Gonzalez Alvarez</t>
  </si>
  <si>
    <t>EGA</t>
  </si>
  <si>
    <t>esther.gonzalez AT inaf.it</t>
  </si>
  <si>
    <t>Valentina Granata</t>
  </si>
  <si>
    <t>VGr</t>
  </si>
  <si>
    <t>WP1530;</t>
  </si>
  <si>
    <t>valentina.granata AT unipd.it</t>
  </si>
  <si>
    <t>Raffaele Gratton</t>
  </si>
  <si>
    <t>RGr</t>
  </si>
  <si>
    <t>WP6200;</t>
  </si>
  <si>
    <t>WP1400; WP1410; WP1420; WP1430; WP1600; WP1610;</t>
  </si>
  <si>
    <t>raffaele.gratton AT inaf.it</t>
  </si>
  <si>
    <t>Gloria</t>
  </si>
  <si>
    <t>Guilluy</t>
  </si>
  <si>
    <t>Gloria Guilluy</t>
  </si>
  <si>
    <t>GGu</t>
  </si>
  <si>
    <t>glora.guilluy AT edu.unito.it</t>
  </si>
  <si>
    <t>Avet Harutyunyan</t>
  </si>
  <si>
    <t>AHa</t>
  </si>
  <si>
    <t>WP2000;</t>
  </si>
  <si>
    <t>avet AT tng.iac.es</t>
  </si>
  <si>
    <t>Cristina Knapic</t>
  </si>
  <si>
    <t>CKn</t>
  </si>
  <si>
    <t>WP3100; WP3300;</t>
  </si>
  <si>
    <t>WP3400;</t>
  </si>
  <si>
    <t>cristina.knapic AT inaf.it</t>
  </si>
  <si>
    <t>Antonino F. Lanza</t>
  </si>
  <si>
    <t>ALa</t>
  </si>
  <si>
    <t>WP1800; WP1810; WP1820; WP1830; WP5000; WP5200;</t>
  </si>
  <si>
    <t>WP1500; WP1510; WP1520; WP1530; WP1700; WP1720; WP6500;  WP7500;</t>
  </si>
  <si>
    <t>antonino.lanza AT inaf.it</t>
  </si>
  <si>
    <t>Mario Lattanzi</t>
  </si>
  <si>
    <t>MLa</t>
  </si>
  <si>
    <t>mario.lattanzi AT inaf.it</t>
  </si>
  <si>
    <t>Giuseppe Leto</t>
  </si>
  <si>
    <t>GLe</t>
  </si>
  <si>
    <t>WP1800; WP1810; WP1820; WP1830; WP5200;</t>
  </si>
  <si>
    <t>giuseppe.leto AT inaf.it</t>
  </si>
  <si>
    <t>Roxanne Ligi</t>
  </si>
  <si>
    <t>roxanne.ligi at inaf.it</t>
  </si>
  <si>
    <t>Daniele</t>
  </si>
  <si>
    <t>Locci</t>
  </si>
  <si>
    <t>Daniele Locci</t>
  </si>
  <si>
    <t>DLo</t>
  </si>
  <si>
    <t>dlocci AT astropa.unipa.it</t>
  </si>
  <si>
    <t>Giuseppe Lodato</t>
  </si>
  <si>
    <t>GLo</t>
  </si>
  <si>
    <t>UNIMI</t>
  </si>
  <si>
    <t>giuseppe.lodato AT unimi.it</t>
  </si>
  <si>
    <t>Antonio Maggio</t>
  </si>
  <si>
    <t>AMa</t>
  </si>
  <si>
    <t>WP1900A; WP1910A; WP1930A; WP7500;</t>
  </si>
  <si>
    <t>antonio.maggio AT inaf.it</t>
  </si>
  <si>
    <t>Luca Malavolta</t>
  </si>
  <si>
    <t>Lma</t>
  </si>
  <si>
    <t>WP1520;</t>
  </si>
  <si>
    <t>WP1500; WP1510;</t>
  </si>
  <si>
    <t>WP1530; WP4000; WP4100; WP4200;</t>
  </si>
  <si>
    <t>luca.malavolta AT unipd.it</t>
  </si>
  <si>
    <t>Jesus Maldonado</t>
  </si>
  <si>
    <t>JMA</t>
  </si>
  <si>
    <t>Jesus.maldonado AT inaf.it</t>
  </si>
  <si>
    <t>Luigi Mancini</t>
  </si>
  <si>
    <t>WP1730; WP6500;</t>
  </si>
  <si>
    <t>lmancini AT roma2.infn.it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</si>
  <si>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</si>
  <si>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</si>
  <si>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</si>
  <si>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</si>
  <si>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</si>
  <si>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Sabrina Masiero</t>
  </si>
  <si>
    <t>SMA</t>
  </si>
  <si>
    <t>sabrina.masiero at inaf.it</t>
  </si>
  <si>
    <t>sabrina.masiero at gmail.com</t>
  </si>
  <si>
    <t>Sergio Messina</t>
  </si>
  <si>
    <t>SMe</t>
  </si>
  <si>
    <t>WP5200;</t>
  </si>
  <si>
    <t>WP1800; WP1810; WP1820; WP1830;  WP5000;</t>
  </si>
  <si>
    <t>sergio.messina AT inaf.it</t>
  </si>
  <si>
    <t>sme AT oact.inaf.it</t>
  </si>
  <si>
    <t>Giuseppina Micela</t>
  </si>
  <si>
    <t>GMi</t>
  </si>
  <si>
    <t>WP1300;  WP7000; WP7100;</t>
  </si>
  <si>
    <t>WP1310; WP1800; WP1810; WP1820; WP1830;  WP5000; WP7300;</t>
  </si>
  <si>
    <t>giuseppina.micela AT inaf.it</t>
  </si>
  <si>
    <t>giusi AT astropa.unipa.it</t>
  </si>
  <si>
    <t>Molaro</t>
  </si>
  <si>
    <t>Paolo Molaro</t>
  </si>
  <si>
    <t>PMO</t>
  </si>
  <si>
    <t>paolo.molaro AT inaf.it</t>
  </si>
  <si>
    <t>Emilio Molinari</t>
  </si>
  <si>
    <t>EMo</t>
  </si>
  <si>
    <t>WP2000</t>
  </si>
  <si>
    <t>emilio.molinari AT inaf.it</t>
  </si>
  <si>
    <t>Marco Molinaro</t>
  </si>
  <si>
    <t>MMo</t>
  </si>
  <si>
    <t>WP3200;</t>
  </si>
  <si>
    <t>WP3000; WP3100;</t>
  </si>
  <si>
    <t>marco.molinaro AT inaf.it</t>
  </si>
  <si>
    <t xml:space="preserve">Marco </t>
  </si>
  <si>
    <t>Montalto</t>
  </si>
  <si>
    <t>Marco Montalto</t>
  </si>
  <si>
    <t>marco.montalto AT unipd.it</t>
  </si>
  <si>
    <t>Ulisse Munari</t>
  </si>
  <si>
    <t>UMu</t>
  </si>
  <si>
    <t>ulisse.munari AT inaf.it</t>
  </si>
  <si>
    <t>Domenico Nardiello</t>
  </si>
  <si>
    <t>DNa</t>
  </si>
  <si>
    <t>WP1530; WP5200;</t>
  </si>
  <si>
    <t>domenico.nardiello AT 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</si>
  <si>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</si>
  <si>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</si>
  <si>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</si>
  <si>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</si>
  <si>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</si>
  <si>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Emanuele</t>
  </si>
  <si>
    <t>Pace</t>
  </si>
  <si>
    <t>Emanuele Pace</t>
  </si>
  <si>
    <t>EPa</t>
  </si>
  <si>
    <t>pace AT arcetri.astro.it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</si>
  <si>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</si>
  <si>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</si>
  <si>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</si>
  <si>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</si>
  <si>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</si>
  <si>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isabella.pagano AT inaf.it</t>
  </si>
  <si>
    <t>isabella.pagano AT gmail.com</t>
  </si>
  <si>
    <t>Marco Pedani</t>
  </si>
  <si>
    <t>MPe</t>
  </si>
  <si>
    <t>WP2100</t>
  </si>
  <si>
    <t>marco.pedani AT tng.iac.es</t>
  </si>
  <si>
    <t>Antonino Petralia</t>
  </si>
  <si>
    <t>antonino.petralia at inaf.it</t>
  </si>
  <si>
    <t>Ignazio Pillitteri</t>
  </si>
  <si>
    <t>IPI</t>
  </si>
  <si>
    <t>ignazio.pillitteri at inaf.it</t>
  </si>
  <si>
    <t>Matteo Pinamonti</t>
  </si>
  <si>
    <t>MPI</t>
  </si>
  <si>
    <t>matteo.pinamonti at gmail.com</t>
  </si>
  <si>
    <t>Pino</t>
  </si>
  <si>
    <t>Lorenzo Pino</t>
  </si>
  <si>
    <t>LPi</t>
  </si>
  <si>
    <t xml:space="preserve">Luis Diego </t>
  </si>
  <si>
    <t>Pinto</t>
  </si>
  <si>
    <t>Luis Diego Pinto</t>
  </si>
  <si>
    <t>LDP</t>
  </si>
  <si>
    <t>luisdiego.pinto AT uniroma1.it</t>
  </si>
  <si>
    <t>Giampaolo Piotto</t>
  </si>
  <si>
    <t>GPi</t>
  </si>
  <si>
    <t>WP1500; WP1530; WP6000; WP6400;</t>
  </si>
  <si>
    <t>WP1510;  WP1520; WP1530;  WP4500; WP5200;</t>
  </si>
  <si>
    <t>giampaolo.piotto AT unipd.it</t>
  </si>
  <si>
    <t>Ennio Poretti</t>
  </si>
  <si>
    <t>EPo</t>
  </si>
  <si>
    <t>WP1900B; WP1910B; WP1920B; WP7200;</t>
  </si>
  <si>
    <t>ennio.poretti AT inaf.it</t>
  </si>
  <si>
    <t>poretti AT merate.mi.astro.it</t>
  </si>
  <si>
    <t>Loredana Prisinzano</t>
  </si>
  <si>
    <t>LPr</t>
  </si>
  <si>
    <t>loredana.prisinzano AT inaf.it</t>
  </si>
  <si>
    <t>loredana AT astropa.unipa.it</t>
  </si>
  <si>
    <t>Enrico</t>
  </si>
  <si>
    <t>Ragusa</t>
  </si>
  <si>
    <t>Enrico Ragusa</t>
  </si>
  <si>
    <t>ERa</t>
  </si>
  <si>
    <t>enrico.ragusa AT unimi.it</t>
  </si>
  <si>
    <t>Monica Rainer</t>
  </si>
  <si>
    <t>MRa</t>
  </si>
  <si>
    <t>WP1920B;</t>
  </si>
  <si>
    <t>WP1900B; WP1910B;  WP3000;</t>
  </si>
  <si>
    <t>monica.rainer AT inaf.it</t>
  </si>
  <si>
    <t>Clementina Sasso</t>
  </si>
  <si>
    <t>clementina.sasso at inaf.it</t>
  </si>
  <si>
    <t>Gaetano Scandariato</t>
  </si>
  <si>
    <t>GSc</t>
  </si>
  <si>
    <t>WP1920A</t>
  </si>
  <si>
    <t>WP1930A; WP7500;</t>
  </si>
  <si>
    <t>gaetano.scandariato AT inaf.it</t>
  </si>
  <si>
    <t>Daniela</t>
  </si>
  <si>
    <t>Sicilia</t>
  </si>
  <si>
    <t>Daniela Sicilia</t>
  </si>
  <si>
    <t>DSi</t>
  </si>
  <si>
    <t>daniela.sicilia AT inaf.it</t>
  </si>
  <si>
    <t>daniela.sicilia AT phd.unipd.it</t>
  </si>
  <si>
    <t>Roberto Silvotti</t>
  </si>
  <si>
    <t>RSi</t>
  </si>
  <si>
    <t>roberto.silvotti AT inaf.it</t>
  </si>
  <si>
    <t>Vikash</t>
  </si>
  <si>
    <t>Singh</t>
  </si>
  <si>
    <t>Vikash Singh</t>
  </si>
  <si>
    <t>VSi</t>
  </si>
  <si>
    <t>vikash.singh AT inaf.it</t>
  </si>
  <si>
    <t>Riccardo Smareglia</t>
  </si>
  <si>
    <t>RSm</t>
  </si>
  <si>
    <t>riccardo.smareglia AT inaf.it</t>
  </si>
  <si>
    <t>Alessandro Sozzetti</t>
  </si>
  <si>
    <t>ASo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</si>
  <si>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</si>
  <si>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</si>
  <si>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</si>
  <si>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alessandro.sozzetti AT inaf.it</t>
  </si>
  <si>
    <t>Beate Stelzer</t>
  </si>
  <si>
    <t>BST</t>
  </si>
  <si>
    <t>WP7000</t>
  </si>
  <si>
    <t>stelzer AT astro.uni-tuebingen.de</t>
  </si>
  <si>
    <t>stelzer at astropa.unipa.it</t>
  </si>
  <si>
    <t>Diego Turrini</t>
  </si>
  <si>
    <t>DTu</t>
  </si>
  <si>
    <t>diego.turrini AT inaf.it</t>
  </si>
  <si>
    <t>Ricardo Zanmar Sanchez</t>
  </si>
  <si>
    <t>RSZ</t>
  </si>
  <si>
    <t>ricardo.sanchez at inaf.it</t>
  </si>
  <si>
    <t>Tiziano</t>
  </si>
  <si>
    <t>Zingales</t>
  </si>
  <si>
    <t>Tiziano Zingales</t>
  </si>
  <si>
    <t>TZ</t>
  </si>
  <si>
    <t xml:space="preserve">tiziano.zingales.15 AT ucl.ac.uk </t>
  </si>
  <si>
    <t>Board and ST members</t>
  </si>
  <si>
    <t>Working full time for GAPS</t>
  </si>
  <si>
    <t>TNG observers</t>
  </si>
  <si>
    <t>Apache involved</t>
  </si>
  <si>
    <t>Data Management</t>
  </si>
  <si>
    <t>EXORAP involved</t>
  </si>
  <si>
    <t>Outreach involved</t>
  </si>
  <si>
    <t>Asiago data involved</t>
  </si>
  <si>
    <t xml:space="preserve">Elena </t>
  </si>
  <si>
    <t>Carolo</t>
  </si>
  <si>
    <t>Elena Carolo</t>
  </si>
  <si>
    <t>ECa</t>
  </si>
  <si>
    <t>elena.carolo AT oapd.inaf.it</t>
  </si>
  <si>
    <t>WP6500</t>
  </si>
  <si>
    <t>WP1710; WP1730; WP6000;</t>
  </si>
  <si>
    <t>jmae AT na.astro.it</t>
  </si>
  <si>
    <t>Mauro Barbieri</t>
  </si>
  <si>
    <t>MBa</t>
  </si>
  <si>
    <t>WP1720; WP4400;</t>
  </si>
  <si>
    <t>WP1700; WP1710; WP1730; WP6500;</t>
  </si>
  <si>
    <t>maueo1 AT gmail.com</t>
  </si>
  <si>
    <t>mauro.barbieri AT oapd.inaf.it</t>
  </si>
  <si>
    <t>Andrea Cunial</t>
  </si>
  <si>
    <t>ACu</t>
  </si>
  <si>
    <t>andrea.cunial AT studenti.unipd.it</t>
  </si>
  <si>
    <t>andrea_cunial AT virgilio.it</t>
  </si>
  <si>
    <t>Rim Fares</t>
  </si>
  <si>
    <t>RFA</t>
  </si>
  <si>
    <t>rim.fares AT oact.inaf.it</t>
  </si>
  <si>
    <t>Luigi Bedin</t>
  </si>
  <si>
    <t>LBe</t>
  </si>
  <si>
    <t>WP1530; WP6400;</t>
  </si>
  <si>
    <t>WP6400</t>
  </si>
  <si>
    <t>WP1500; WP1510; WP1520;  WP5200; WP6000;</t>
  </si>
  <si>
    <t>luigi.bedin AT oapd.inaf.it</t>
  </si>
  <si>
    <t>David Brown</t>
  </si>
  <si>
    <t>DBr</t>
  </si>
  <si>
    <t>WP1710; WP1720; WP6500;</t>
  </si>
  <si>
    <t>D.J.A.Brown  at warwick.ac.uk</t>
  </si>
  <si>
    <t>Amaury Triaud</t>
  </si>
  <si>
    <t>ATr</t>
  </si>
  <si>
    <t>WP1720; WP6500;</t>
  </si>
  <si>
    <t>Amaury.Triaud AT unige.ch</t>
  </si>
  <si>
    <t>Builder</t>
  </si>
  <si>
    <t>Board GAPS</t>
  </si>
  <si>
    <t>HARPS-N Responsible</t>
  </si>
  <si>
    <t>GIANO-B Responsible</t>
  </si>
  <si>
    <t>JUNIOR</t>
  </si>
  <si>
    <t>Totale</t>
  </si>
  <si>
    <t>Builders (GAPS)</t>
  </si>
  <si>
    <t>Responsibles (HARPS-N &amp; GIANO-B)</t>
  </si>
  <si>
    <t>Gan</t>
  </si>
  <si>
    <t>Fda</t>
  </si>
  <si>
    <t>Giovanni Bruno</t>
  </si>
  <si>
    <t>Flavia Calderone</t>
  </si>
  <si>
    <t>???</t>
  </si>
  <si>
    <t>Amateur data involved</t>
  </si>
  <si>
    <t>egonzalez AT cab.inta-csic.es</t>
  </si>
  <si>
    <t>INAF-OACA</t>
  </si>
  <si>
    <t>INAF-OAA</t>
  </si>
  <si>
    <t>exST</t>
  </si>
  <si>
    <t>Fondazione Gal Hassin</t>
  </si>
  <si>
    <t>UNIFI</t>
  </si>
  <si>
    <t>CfA</t>
  </si>
  <si>
    <t>ABi</t>
  </si>
  <si>
    <t>Centro de Astrobiologia (CSIC-INTA, Madrid)</t>
  </si>
  <si>
    <t>ICE-CSIC (Bellaterra) and IEEC (Barcelona)</t>
  </si>
  <si>
    <t>Alessandro Mura</t>
  </si>
  <si>
    <t>alessandro.mura@inaf.it</t>
  </si>
  <si>
    <t>AMu</t>
  </si>
  <si>
    <t>lorenzo.pino AT inaf.it</t>
  </si>
  <si>
    <t>l.pino AT uva.nl</t>
  </si>
  <si>
    <t>INAF-OAR</t>
  </si>
  <si>
    <t>BSt</t>
  </si>
  <si>
    <r>
      <t xml:space="preserve">beate.stelzer at </t>
    </r>
    <r>
      <rPr>
        <sz val="12"/>
        <color rgb="FFFF0000"/>
        <rFont val="Calibri"/>
        <family val="2"/>
      </rPr>
      <t>inaf</t>
    </r>
    <r>
      <rPr>
        <sz val="12"/>
        <color rgb="FF000000"/>
        <rFont val="Calibri"/>
        <family val="2"/>
        <charset val="1"/>
      </rPr>
      <t>.it</t>
    </r>
  </si>
  <si>
    <t>Claudia Di Maio</t>
  </si>
  <si>
    <t>CDM</t>
  </si>
  <si>
    <t>claudia dimaio AT inaf.it</t>
  </si>
  <si>
    <t>INAF Association</t>
  </si>
  <si>
    <t>Wesleyan University</t>
  </si>
  <si>
    <t>ilariacarleo.astro AT gmail.com</t>
  </si>
  <si>
    <t>ETH</t>
  </si>
  <si>
    <t>Uni Tautenburg</t>
  </si>
  <si>
    <r>
      <t>Uni T</t>
    </r>
    <r>
      <rPr>
        <sz val="12"/>
        <color rgb="FF000000"/>
        <rFont val="Calibri"/>
        <family val="2"/>
      </rPr>
      <t>ü</t>
    </r>
    <r>
      <rPr>
        <sz val="12"/>
        <color rgb="FF000000"/>
        <rFont val="Arial"/>
        <family val="2"/>
        <charset val="1"/>
      </rPr>
      <t>bingen</t>
    </r>
  </si>
  <si>
    <t>Uni Amsterdam</t>
  </si>
  <si>
    <t>matteo.pinamonti AT inaf.it</t>
  </si>
  <si>
    <t>Paolo Di Marcantonio</t>
  </si>
  <si>
    <t>PDM</t>
  </si>
  <si>
    <t>paolo.dimarcantonio AT inaf.it</t>
  </si>
  <si>
    <t>UNI Roma La Sapienza</t>
  </si>
  <si>
    <t>IAPS</t>
  </si>
  <si>
    <t>v.28</t>
  </si>
  <si>
    <t>v.29</t>
  </si>
  <si>
    <t>SCa</t>
  </si>
  <si>
    <t>LMa</t>
  </si>
  <si>
    <t>RCD</t>
  </si>
  <si>
    <t>Aggiornamenti Board, ST, EXTERNAL (vedi elementi evidenziati in rosso). Aggiunto foglio Conteggi.</t>
  </si>
  <si>
    <t>INAF-OAS</t>
  </si>
  <si>
    <t>Martina</t>
  </si>
  <si>
    <t>Baratella</t>
  </si>
  <si>
    <t>Martina Baratella</t>
  </si>
  <si>
    <t>martina.baratella.1 AT phd.unipd.it</t>
  </si>
  <si>
    <t>Gaia</t>
  </si>
  <si>
    <t>Lacedelli</t>
  </si>
  <si>
    <t>Gaia Lacedelli</t>
  </si>
  <si>
    <t>GLa</t>
  </si>
  <si>
    <t>Eleni Evangelia</t>
  </si>
  <si>
    <t>Manthopoulou</t>
  </si>
  <si>
    <t>Eleni Evangelia Manthopoulou</t>
  </si>
  <si>
    <t>gaia.lacedelli AT phd.unupi.it</t>
  </si>
  <si>
    <t>elenievangelia.manthopoulou AT phd.unipa.it</t>
  </si>
  <si>
    <t>EMa</t>
  </si>
  <si>
    <t>Matthias</t>
  </si>
  <si>
    <t>Mallonn</t>
  </si>
  <si>
    <t>Matthias Mallonn</t>
  </si>
  <si>
    <t>MMa</t>
  </si>
  <si>
    <t>AIP</t>
  </si>
  <si>
    <t>mmallonn AT aip.de</t>
  </si>
  <si>
    <t>Coffaro</t>
  </si>
  <si>
    <t>Martina Coffaro</t>
  </si>
  <si>
    <t>MCo</t>
  </si>
  <si>
    <t>martina.coffaro AT inaf.it</t>
  </si>
  <si>
    <t>Introdotta colonna "Associazione INAF". Eliminati GAn, LDF, FCa. Aggiunti CDM, PDM, GLa, EMa, MMa, MCo.</t>
  </si>
  <si>
    <t>STAFF (V28, not updated)</t>
  </si>
  <si>
    <t>Legenda servizio (V28, da aggiornare)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</si>
</sst>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1"/>
      <color rgb="FF404040"/>
      <name val="Arial"/>
      <family val="2"/>
      <charset val="1"/>
    </font>
    <font>
      <sz val="12"/>
      <color rgb="FF515151"/>
      <name val="Helvetica Neue"/>
      <charset val="1"/>
    </font>
    <font>
      <sz val="12"/>
      <color rgb="FFFF0000"/>
      <name val="Calibri"/>
      <family val="2"/>
      <charset val="1"/>
    </font>
    <font>
      <sz val="12"/>
      <color rgb="FFFF0000"/>
      <name val="Arial"/>
      <family val="2"/>
      <charset val="1"/>
    </font>
    <font>
      <sz val="12"/>
      <color rgb="FFFF0000"/>
      <name val="Calibri"/>
      <family val="2"/>
    </font>
    <font>
      <sz val="12"/>
      <name val="Arial"/>
      <family val="2"/>
      <charset val="1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Calibri"/>
      <family val="2"/>
      <charset val="1"/>
    </font>
    <font>
      <sz val="12"/>
      <name val="Calibri"/>
      <family val="2"/>
    </font>
    <font>
      <u/>
      <sz val="12"/>
      <color theme="10"/>
      <name val="Calibri"/>
      <family val="2"/>
      <charset val="1"/>
    </font>
    <font>
      <sz val="12"/>
      <color rgb="FF000000"/>
      <name val="Calibri"/>
      <family val="2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49" fontId="0" fillId="0" borderId="0" xfId="0" applyNumberFormat="1" applyAlignment="1">
      <alignment wrapText="1"/>
    </xf>
    <xf numFmtId="49" fontId="7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">
    <dxf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1515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2</xdr:col>
      <xdr:colOff>685080</xdr:colOff>
      <xdr:row>7</xdr:row>
      <xdr:rowOff>112680</xdr:rowOff>
    </xdr:to>
    <xdr:pic>
      <xdr:nvPicPr>
        <xdr:cNvPr id="2" name="logo_gaps_color_p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2825280" cy="157284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1:R114" totalsRowShown="0">
  <autoFilter ref="A1:R114"/>
  <sortState ref="A2:R114">
    <sortCondition ref="B1:B114"/>
  </sortState>
  <tableColumns count="18">
    <tableColumn id="1" name="First Name"/>
    <tableColumn id="2" name="Family Name"/>
    <tableColumn id="3" name="NAME"/>
    <tableColumn id="4" name="Nick"/>
    <tableColumn id="5" name="Organization"/>
    <tableColumn id="19" name="INAF Association" dataDxfId="1"/>
    <tableColumn id="6" name="GAPS"/>
    <tableColumn id="7" name="WP_L"/>
    <tableColumn id="8" name="WP_D"/>
    <tableColumn id="9" name="WP_M"/>
    <tableColumn id="10" name="E-MAIL1"/>
    <tableColumn id="11" name="E-MAIL2"/>
    <tableColumn id="12" name="BOARD"/>
    <tableColumn id="13" name="Science Team"/>
    <tableColumn id="14" name="Status (S=Staff)"/>
    <tableColumn id="15" name="Servizio"/>
    <tableColumn id="16" name="GIARPS" dataDxfId="0"/>
    <tableColumn id="17" name="No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sandro.mura@inaf.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4"/>
  <sheetViews>
    <sheetView topLeftCell="A34" zoomScale="110" zoomScaleNormal="110" workbookViewId="0">
      <selection activeCell="B44" sqref="B44"/>
    </sheetView>
  </sheetViews>
  <sheetFormatPr defaultRowHeight="15.5"/>
  <cols>
    <col min="1" max="1" width="8.83203125" customWidth="1"/>
    <col min="2" max="2" width="19.1640625" customWidth="1"/>
    <col min="3" max="3" width="18.33203125" style="1" customWidth="1"/>
    <col min="4" max="1025" width="8.83203125" customWidth="1"/>
  </cols>
  <sheetData>
    <row r="4" spans="2:8" ht="26">
      <c r="F4" s="2">
        <v>42696</v>
      </c>
      <c r="G4" s="3" t="s">
        <v>0</v>
      </c>
      <c r="H4" s="3" t="s">
        <v>1</v>
      </c>
    </row>
    <row r="16" spans="2:8">
      <c r="B16" t="s">
        <v>2</v>
      </c>
    </row>
    <row r="17" spans="1:3" s="4" customFormat="1" ht="139.5">
      <c r="A17" s="4" t="s">
        <v>3</v>
      </c>
      <c r="B17" s="5">
        <v>41318</v>
      </c>
      <c r="C17" s="6" t="s">
        <v>4</v>
      </c>
    </row>
    <row r="18" spans="1:3" ht="93">
      <c r="A18" t="s">
        <v>5</v>
      </c>
      <c r="B18" s="2">
        <v>41331</v>
      </c>
      <c r="C18" s="6" t="s">
        <v>6</v>
      </c>
    </row>
    <row r="19" spans="1:3">
      <c r="A19" t="s">
        <v>7</v>
      </c>
      <c r="B19" s="2">
        <v>41356</v>
      </c>
      <c r="C19" s="1" t="s">
        <v>8</v>
      </c>
    </row>
    <row r="20" spans="1:3">
      <c r="A20" t="s">
        <v>9</v>
      </c>
      <c r="B20" s="2">
        <v>41431</v>
      </c>
      <c r="C20" s="1" t="s">
        <v>10</v>
      </c>
    </row>
    <row r="21" spans="1:3">
      <c r="A21" t="s">
        <v>11</v>
      </c>
      <c r="B21" s="2">
        <v>41459</v>
      </c>
      <c r="C21" s="1" t="s">
        <v>12</v>
      </c>
    </row>
    <row r="22" spans="1:3">
      <c r="A22" t="s">
        <v>13</v>
      </c>
      <c r="B22" s="2">
        <v>41554</v>
      </c>
      <c r="C22" s="1" t="s">
        <v>14</v>
      </c>
    </row>
    <row r="23" spans="1:3">
      <c r="A23" t="s">
        <v>15</v>
      </c>
      <c r="B23" s="2">
        <v>41564</v>
      </c>
      <c r="C23" s="1" t="s">
        <v>16</v>
      </c>
    </row>
    <row r="24" spans="1:3">
      <c r="A24" t="s">
        <v>17</v>
      </c>
      <c r="B24" s="2">
        <v>41571</v>
      </c>
      <c r="C24" s="1" t="s">
        <v>18</v>
      </c>
    </row>
    <row r="25" spans="1:3">
      <c r="A25" t="s">
        <v>19</v>
      </c>
      <c r="B25" s="2">
        <v>42039</v>
      </c>
      <c r="C25" s="1" t="s">
        <v>20</v>
      </c>
    </row>
    <row r="26" spans="1:3">
      <c r="A26" t="s">
        <v>21</v>
      </c>
      <c r="B26" s="2">
        <v>42125</v>
      </c>
      <c r="C26" s="1" t="s">
        <v>22</v>
      </c>
    </row>
    <row r="27" spans="1:3">
      <c r="A27" t="s">
        <v>23</v>
      </c>
      <c r="B27" s="2">
        <v>42130</v>
      </c>
      <c r="C27" s="1" t="s">
        <v>24</v>
      </c>
    </row>
    <row r="28" spans="1:3">
      <c r="A28" t="s">
        <v>25</v>
      </c>
      <c r="B28" s="2">
        <v>42394</v>
      </c>
      <c r="C28" s="1" t="s">
        <v>26</v>
      </c>
    </row>
    <row r="29" spans="1:3">
      <c r="A29" t="s">
        <v>27</v>
      </c>
      <c r="B29" s="2">
        <v>42667</v>
      </c>
      <c r="C29" s="1" t="s">
        <v>28</v>
      </c>
    </row>
    <row r="30" spans="1:3">
      <c r="A30" t="s">
        <v>29</v>
      </c>
      <c r="B30" s="2">
        <v>42676</v>
      </c>
      <c r="C30" s="1" t="s">
        <v>30</v>
      </c>
    </row>
    <row r="31" spans="1:3">
      <c r="A31" t="s">
        <v>31</v>
      </c>
      <c r="B31" s="2">
        <v>42696</v>
      </c>
      <c r="C31" s="1" t="s">
        <v>32</v>
      </c>
    </row>
    <row r="32" spans="1:3" ht="248">
      <c r="A32" t="s">
        <v>33</v>
      </c>
      <c r="B32" s="2">
        <v>42770</v>
      </c>
      <c r="C32" s="7" t="s">
        <v>34</v>
      </c>
    </row>
    <row r="33" spans="1:3">
      <c r="A33" t="s">
        <v>35</v>
      </c>
      <c r="B33" s="2">
        <v>42786</v>
      </c>
      <c r="C33" s="1" t="s">
        <v>36</v>
      </c>
    </row>
    <row r="34" spans="1:3">
      <c r="A34" t="s">
        <v>37</v>
      </c>
      <c r="B34" s="2">
        <v>42860</v>
      </c>
      <c r="C34" s="1" t="s">
        <v>38</v>
      </c>
    </row>
    <row r="35" spans="1:3">
      <c r="A35" t="s">
        <v>39</v>
      </c>
      <c r="B35" s="2">
        <v>42873</v>
      </c>
      <c r="C35" s="1" t="s">
        <v>40</v>
      </c>
    </row>
    <row r="36" spans="1:3">
      <c r="A36" t="s">
        <v>41</v>
      </c>
      <c r="B36" s="2">
        <v>42998</v>
      </c>
      <c r="C36" s="1" t="s">
        <v>42</v>
      </c>
    </row>
    <row r="37" spans="1:3">
      <c r="A37" t="s">
        <v>43</v>
      </c>
      <c r="B37" s="2">
        <v>43028</v>
      </c>
      <c r="C37" s="1" t="s">
        <v>44</v>
      </c>
    </row>
    <row r="38" spans="1:3">
      <c r="A38" t="s">
        <v>45</v>
      </c>
      <c r="B38" s="2">
        <v>43115</v>
      </c>
      <c r="C38" s="1" t="s">
        <v>46</v>
      </c>
    </row>
    <row r="39" spans="1:3">
      <c r="A39" t="s">
        <v>47</v>
      </c>
      <c r="B39" s="2">
        <v>43126</v>
      </c>
      <c r="C39" s="1" t="s">
        <v>48</v>
      </c>
    </row>
    <row r="40" spans="1:3">
      <c r="A40" t="s">
        <v>49</v>
      </c>
      <c r="B40" s="2">
        <v>43201</v>
      </c>
      <c r="C40" s="1" t="s">
        <v>50</v>
      </c>
    </row>
    <row r="41" spans="1:3">
      <c r="A41" t="s">
        <v>51</v>
      </c>
      <c r="B41" s="2">
        <v>43255</v>
      </c>
      <c r="C41" s="1" t="s">
        <v>52</v>
      </c>
    </row>
    <row r="42" spans="1:3">
      <c r="A42" t="s">
        <v>53</v>
      </c>
      <c r="B42" s="2">
        <v>43433</v>
      </c>
      <c r="C42" s="1" t="s">
        <v>54</v>
      </c>
    </row>
    <row r="43" spans="1:3">
      <c r="A43" t="s">
        <v>669</v>
      </c>
      <c r="B43" s="2">
        <v>43639</v>
      </c>
      <c r="C43" s="1" t="s">
        <v>674</v>
      </c>
    </row>
    <row r="44" spans="1:3">
      <c r="A44" t="s">
        <v>670</v>
      </c>
      <c r="B44" s="2">
        <v>43846</v>
      </c>
      <c r="C44" s="1" t="s">
        <v>700</v>
      </c>
    </row>
  </sheetData>
  <pageMargins left="0.75" right="0.75" top="1" bottom="1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zoomScale="110" zoomScaleNormal="110" workbookViewId="0">
      <selection activeCell="A2" sqref="A2"/>
    </sheetView>
  </sheetViews>
  <sheetFormatPr defaultRowHeight="15.5"/>
  <cols>
    <col min="1" max="1" width="12.58203125" customWidth="1"/>
    <col min="2" max="2" width="13.33203125" style="8" customWidth="1"/>
    <col min="3" max="3" width="18.9140625" style="9" bestFit="1" customWidth="1"/>
    <col min="4" max="4" width="8.83203125" style="9" customWidth="1"/>
    <col min="5" max="6" width="15.1640625" style="10" customWidth="1"/>
    <col min="7" max="7" width="10.1640625" customWidth="1"/>
    <col min="8" max="9" width="10.5" style="11" customWidth="1"/>
    <col min="10" max="10" width="10.5" style="12" customWidth="1"/>
    <col min="11" max="11" width="24.75" style="6" customWidth="1"/>
    <col min="12" max="12" width="11" style="13" customWidth="1"/>
    <col min="13" max="13" width="10.33203125" customWidth="1"/>
    <col min="14" max="14" width="10.1640625" customWidth="1"/>
    <col min="15" max="15" width="11.4140625" style="35"/>
    <col min="16" max="16" width="10.6640625" style="37" customWidth="1"/>
    <col min="17" max="17" width="12.1640625" style="37" customWidth="1"/>
    <col min="18" max="18" width="12.1640625" customWidth="1"/>
    <col min="19" max="1025" width="8.83203125" customWidth="1"/>
  </cols>
  <sheetData>
    <row r="1" spans="1:18" s="15" customFormat="1" ht="31">
      <c r="A1" s="15" t="s">
        <v>55</v>
      </c>
      <c r="B1" s="15" t="s">
        <v>56</v>
      </c>
      <c r="C1" s="16" t="s">
        <v>57</v>
      </c>
      <c r="D1" s="16" t="s">
        <v>58</v>
      </c>
      <c r="E1" s="16" t="s">
        <v>59</v>
      </c>
      <c r="F1" s="16" t="s">
        <v>656</v>
      </c>
      <c r="G1" s="15" t="s">
        <v>60</v>
      </c>
      <c r="H1" s="15" t="s">
        <v>61</v>
      </c>
      <c r="I1" s="15" t="s">
        <v>62</v>
      </c>
      <c r="J1" s="15" t="s">
        <v>63</v>
      </c>
      <c r="K1" s="17" t="s">
        <v>64</v>
      </c>
      <c r="L1" s="17" t="s">
        <v>65</v>
      </c>
      <c r="M1" s="15" t="s">
        <v>66</v>
      </c>
      <c r="N1" s="15" t="s">
        <v>67</v>
      </c>
      <c r="O1" s="15" t="s">
        <v>68</v>
      </c>
      <c r="P1" s="15" t="s">
        <v>69</v>
      </c>
      <c r="Q1" s="15" t="s">
        <v>70</v>
      </c>
      <c r="R1" s="15" t="s">
        <v>71</v>
      </c>
    </row>
    <row r="2" spans="1:18">
      <c r="A2" t="str">
        <f>LEFT(C2, SEARCH(" ",C2,1))</f>
        <v xml:space="preserve">Laura </v>
      </c>
      <c r="B2" s="8" t="str">
        <f>RIGHT(C2,LEN(C2)-SEARCH(" ",C2,1))</f>
        <v>Affer</v>
      </c>
      <c r="C2" s="18" t="s">
        <v>138</v>
      </c>
      <c r="D2" s="18" t="s">
        <v>139</v>
      </c>
      <c r="E2" s="18" t="s">
        <v>140</v>
      </c>
      <c r="F2" s="18"/>
      <c r="G2" s="18" t="s">
        <v>141</v>
      </c>
      <c r="K2" s="6" t="s">
        <v>142</v>
      </c>
      <c r="N2" s="14" t="s">
        <v>143</v>
      </c>
      <c r="O2" s="35" t="s">
        <v>144</v>
      </c>
      <c r="P2" s="40">
        <v>0</v>
      </c>
      <c r="Q2" s="36"/>
      <c r="R2" s="37"/>
    </row>
    <row r="3" spans="1:18">
      <c r="A3" t="s">
        <v>145</v>
      </c>
      <c r="B3" s="8" t="s">
        <v>146</v>
      </c>
      <c r="C3" s="18" t="s">
        <v>147</v>
      </c>
      <c r="D3" s="18" t="s">
        <v>148</v>
      </c>
      <c r="E3" s="18" t="s">
        <v>149</v>
      </c>
      <c r="F3" s="18"/>
      <c r="G3" s="4" t="s">
        <v>141</v>
      </c>
      <c r="K3" s="7" t="s">
        <v>150</v>
      </c>
      <c r="O3" s="14" t="s">
        <v>144</v>
      </c>
      <c r="P3"/>
      <c r="Q3" s="33"/>
    </row>
    <row r="4" spans="1:18">
      <c r="A4" t="s">
        <v>151</v>
      </c>
      <c r="B4" s="8" t="s">
        <v>152</v>
      </c>
      <c r="C4" s="18" t="s">
        <v>153</v>
      </c>
      <c r="D4" s="18" t="s">
        <v>154</v>
      </c>
      <c r="E4" s="18" t="s">
        <v>659</v>
      </c>
      <c r="F4" s="18" t="s">
        <v>191</v>
      </c>
      <c r="G4" s="4" t="s">
        <v>141</v>
      </c>
      <c r="K4" s="6" t="s">
        <v>156</v>
      </c>
      <c r="O4" s="14"/>
      <c r="P4"/>
      <c r="Q4" s="33"/>
      <c r="R4" t="s">
        <v>157</v>
      </c>
    </row>
    <row r="5" spans="1:18">
      <c r="A5" t="s">
        <v>158</v>
      </c>
      <c r="B5" s="8" t="s">
        <v>159</v>
      </c>
      <c r="C5" s="18" t="s">
        <v>160</v>
      </c>
      <c r="D5" s="18" t="s">
        <v>161</v>
      </c>
      <c r="E5" s="18" t="s">
        <v>149</v>
      </c>
      <c r="F5" s="18"/>
      <c r="G5" s="4" t="s">
        <v>141</v>
      </c>
      <c r="K5" s="6" t="s">
        <v>162</v>
      </c>
      <c r="O5" s="24" t="s">
        <v>144</v>
      </c>
      <c r="P5"/>
      <c r="Q5" s="33"/>
    </row>
    <row r="6" spans="1:18" ht="31">
      <c r="A6" t="s">
        <v>172</v>
      </c>
      <c r="B6" s="8" t="s">
        <v>173</v>
      </c>
      <c r="C6" s="18" t="s">
        <v>174</v>
      </c>
      <c r="D6" s="18" t="s">
        <v>175</v>
      </c>
      <c r="E6" s="18" t="s">
        <v>251</v>
      </c>
      <c r="F6" s="18" t="s">
        <v>650</v>
      </c>
      <c r="G6" s="4" t="s">
        <v>141</v>
      </c>
      <c r="K6" s="6" t="s">
        <v>176</v>
      </c>
      <c r="O6" s="14" t="s">
        <v>144</v>
      </c>
      <c r="P6"/>
      <c r="Q6" s="33"/>
    </row>
    <row r="7" spans="1:18">
      <c r="A7" t="s">
        <v>676</v>
      </c>
      <c r="B7" s="8" t="s">
        <v>677</v>
      </c>
      <c r="C7" s="42" t="s">
        <v>678</v>
      </c>
      <c r="D7" s="9" t="s">
        <v>595</v>
      </c>
      <c r="E7" s="10" t="s">
        <v>155</v>
      </c>
      <c r="F7" s="55"/>
      <c r="G7" s="4" t="s">
        <v>141</v>
      </c>
      <c r="K7" s="13" t="s">
        <v>679</v>
      </c>
      <c r="Q7" s="33"/>
    </row>
    <row r="8" spans="1:18">
      <c r="A8" t="s">
        <v>177</v>
      </c>
      <c r="B8" s="8" t="s">
        <v>178</v>
      </c>
      <c r="C8" s="18" t="s">
        <v>179</v>
      </c>
      <c r="D8" s="18" t="s">
        <v>180</v>
      </c>
      <c r="E8" s="18" t="s">
        <v>181</v>
      </c>
      <c r="F8" s="18"/>
      <c r="G8" s="4" t="s">
        <v>141</v>
      </c>
      <c r="K8" s="6" t="s">
        <v>182</v>
      </c>
      <c r="O8" s="14"/>
      <c r="P8"/>
      <c r="Q8" s="33"/>
      <c r="R8" t="s">
        <v>157</v>
      </c>
    </row>
    <row r="9" spans="1:18">
      <c r="A9" t="str">
        <f t="shared" ref="A9:A16" si="0">LEFT(C9, SEARCH(" ",C9,1))</f>
        <v xml:space="preserve">Serena </v>
      </c>
      <c r="B9" s="8" t="str">
        <f t="shared" ref="B9:B16" si="1">RIGHT(C9,LEN(C9)-SEARCH(" ",C9,1))</f>
        <v>Benatti</v>
      </c>
      <c r="C9" s="18" t="s">
        <v>189</v>
      </c>
      <c r="D9" s="18" t="s">
        <v>190</v>
      </c>
      <c r="E9" s="18" t="s">
        <v>140</v>
      </c>
      <c r="F9" s="18"/>
      <c r="G9" s="18" t="s">
        <v>141</v>
      </c>
      <c r="K9" s="6" t="s">
        <v>192</v>
      </c>
      <c r="N9" s="4" t="s">
        <v>143</v>
      </c>
      <c r="O9" s="14"/>
      <c r="P9" s="40">
        <v>0</v>
      </c>
      <c r="Q9" s="36" t="s">
        <v>621</v>
      </c>
      <c r="R9" s="37"/>
    </row>
    <row r="10" spans="1:18" ht="33" customHeight="1">
      <c r="A10" t="str">
        <f t="shared" si="0"/>
        <v xml:space="preserve">Katia </v>
      </c>
      <c r="B10" s="8" t="str">
        <f t="shared" si="1"/>
        <v>Biazzo</v>
      </c>
      <c r="C10" s="18" t="s">
        <v>193</v>
      </c>
      <c r="D10" s="18" t="s">
        <v>194</v>
      </c>
      <c r="E10" s="18" t="s">
        <v>650</v>
      </c>
      <c r="F10" s="18"/>
      <c r="G10" s="4" t="s">
        <v>141</v>
      </c>
      <c r="K10" s="6" t="s">
        <v>196</v>
      </c>
      <c r="N10" s="4" t="s">
        <v>143</v>
      </c>
      <c r="O10" s="14" t="s">
        <v>144</v>
      </c>
      <c r="P10" s="40">
        <v>0</v>
      </c>
      <c r="Q10" s="36"/>
      <c r="R10" s="14"/>
    </row>
    <row r="11" spans="1:18" ht="54" customHeight="1">
      <c r="A11" t="str">
        <f t="shared" si="0"/>
        <v xml:space="preserve">Andrea </v>
      </c>
      <c r="B11" s="8" t="str">
        <f t="shared" si="1"/>
        <v>Bignamini</v>
      </c>
      <c r="C11" s="18" t="s">
        <v>197</v>
      </c>
      <c r="D11" s="45" t="s">
        <v>642</v>
      </c>
      <c r="E11" s="18" t="s">
        <v>198</v>
      </c>
      <c r="F11" s="18"/>
      <c r="G11" s="4" t="s">
        <v>141</v>
      </c>
      <c r="H11" s="11" t="s">
        <v>199</v>
      </c>
      <c r="I11" s="11" t="s">
        <v>200</v>
      </c>
      <c r="K11" s="6" t="s">
        <v>201</v>
      </c>
      <c r="M11" s="46" t="s">
        <v>278</v>
      </c>
      <c r="N11" s="4" t="s">
        <v>143</v>
      </c>
      <c r="O11" s="14"/>
      <c r="P11" s="40">
        <v>0</v>
      </c>
      <c r="Q11" s="36"/>
      <c r="R11" s="37"/>
    </row>
    <row r="12" spans="1:18" ht="62">
      <c r="A12" t="str">
        <f t="shared" si="0"/>
        <v xml:space="preserve">Caterina </v>
      </c>
      <c r="B12" s="8" t="str">
        <f t="shared" si="1"/>
        <v>Boccato</v>
      </c>
      <c r="C12" s="18" t="s">
        <v>202</v>
      </c>
      <c r="D12" s="18" t="s">
        <v>203</v>
      </c>
      <c r="E12" s="18" t="s">
        <v>191</v>
      </c>
      <c r="F12" s="18"/>
      <c r="G12" s="4" t="s">
        <v>141</v>
      </c>
      <c r="H12" s="11" t="s">
        <v>204</v>
      </c>
      <c r="K12" s="6" t="s">
        <v>205</v>
      </c>
      <c r="N12" s="12"/>
      <c r="O12" s="14" t="s">
        <v>144</v>
      </c>
      <c r="P12"/>
      <c r="Q12" s="33"/>
    </row>
    <row r="13" spans="1:18" ht="31">
      <c r="A13" t="str">
        <f t="shared" si="0"/>
        <v xml:space="preserve">Mariangela </v>
      </c>
      <c r="B13" s="8" t="str">
        <f t="shared" si="1"/>
        <v>Bonavita</v>
      </c>
      <c r="C13" s="18" t="s">
        <v>206</v>
      </c>
      <c r="D13" s="18" t="s">
        <v>207</v>
      </c>
      <c r="E13" s="18" t="s">
        <v>208</v>
      </c>
      <c r="F13" s="18"/>
      <c r="G13" s="4" t="s">
        <v>141</v>
      </c>
      <c r="I13" s="11" t="s">
        <v>209</v>
      </c>
      <c r="J13" s="12" t="s">
        <v>131</v>
      </c>
      <c r="K13" s="6" t="s">
        <v>210</v>
      </c>
      <c r="L13" s="13" t="s">
        <v>211</v>
      </c>
      <c r="O13" s="14"/>
      <c r="P13"/>
      <c r="Q13" s="33"/>
    </row>
    <row r="14" spans="1:18" ht="139.5">
      <c r="A14" t="str">
        <f t="shared" si="0"/>
        <v xml:space="preserve">Aldo </v>
      </c>
      <c r="B14" s="8" t="str">
        <f t="shared" si="1"/>
        <v>Bonomo</v>
      </c>
      <c r="C14" s="18" t="s">
        <v>212</v>
      </c>
      <c r="D14" s="18" t="s">
        <v>213</v>
      </c>
      <c r="E14" s="18" t="s">
        <v>181</v>
      </c>
      <c r="F14" s="18"/>
      <c r="G14" s="4" t="s">
        <v>141</v>
      </c>
      <c r="H14" s="11" t="s">
        <v>214</v>
      </c>
      <c r="I14" s="11" t="s">
        <v>215</v>
      </c>
      <c r="J14" s="12" t="s">
        <v>216</v>
      </c>
      <c r="K14" s="6" t="s">
        <v>217</v>
      </c>
      <c r="L14" s="13" t="s">
        <v>218</v>
      </c>
      <c r="N14" s="12" t="s">
        <v>143</v>
      </c>
      <c r="O14" s="41" t="s">
        <v>144</v>
      </c>
      <c r="P14" s="40">
        <v>0</v>
      </c>
      <c r="Q14" s="36"/>
      <c r="R14" s="14"/>
    </row>
    <row r="15" spans="1:18" ht="46.5">
      <c r="A15" t="str">
        <f t="shared" si="0"/>
        <v xml:space="preserve">Francesco </v>
      </c>
      <c r="B15" s="8" t="str">
        <f t="shared" si="1"/>
        <v>Borsa</v>
      </c>
      <c r="C15" s="18" t="s">
        <v>219</v>
      </c>
      <c r="D15" s="18" t="s">
        <v>220</v>
      </c>
      <c r="E15" s="18" t="s">
        <v>221</v>
      </c>
      <c r="F15" s="18"/>
      <c r="G15" s="4" t="s">
        <v>141</v>
      </c>
      <c r="J15" s="12" t="s">
        <v>222</v>
      </c>
      <c r="K15" s="6" t="s">
        <v>223</v>
      </c>
      <c r="N15" s="4" t="s">
        <v>143</v>
      </c>
      <c r="O15" s="14"/>
      <c r="P15" s="40">
        <v>0</v>
      </c>
      <c r="Q15" s="36"/>
      <c r="R15" s="14" t="s">
        <v>224</v>
      </c>
    </row>
    <row r="16" spans="1:18" ht="26" customHeight="1">
      <c r="A16" t="str">
        <f t="shared" si="0"/>
        <v xml:space="preserve">Luca </v>
      </c>
      <c r="B16" s="8" t="str">
        <f t="shared" si="1"/>
        <v>Borsato</v>
      </c>
      <c r="C16" s="18" t="s">
        <v>225</v>
      </c>
      <c r="D16" s="18" t="s">
        <v>226</v>
      </c>
      <c r="E16" s="18" t="s">
        <v>191</v>
      </c>
      <c r="F16" s="18"/>
      <c r="G16" s="4" t="s">
        <v>141</v>
      </c>
      <c r="I16" s="11" t="s">
        <v>227</v>
      </c>
      <c r="J16" s="12" t="s">
        <v>228</v>
      </c>
      <c r="K16" s="6" t="s">
        <v>229</v>
      </c>
      <c r="O16" s="14"/>
      <c r="P16">
        <v>8</v>
      </c>
      <c r="Q16" s="33"/>
    </row>
    <row r="17" spans="1:18" ht="31">
      <c r="A17" t="s">
        <v>230</v>
      </c>
      <c r="B17" s="8" t="s">
        <v>231</v>
      </c>
      <c r="C17" s="18" t="s">
        <v>232</v>
      </c>
      <c r="D17" s="18" t="s">
        <v>233</v>
      </c>
      <c r="E17" s="18" t="s">
        <v>234</v>
      </c>
      <c r="F17" s="18" t="s">
        <v>181</v>
      </c>
      <c r="G17" s="4" t="s">
        <v>141</v>
      </c>
      <c r="K17" s="6" t="s">
        <v>235</v>
      </c>
      <c r="O17" s="14"/>
      <c r="P17"/>
      <c r="Q17" s="33"/>
    </row>
    <row r="18" spans="1:18">
      <c r="A18" t="s">
        <v>236</v>
      </c>
      <c r="B18" s="8" t="s">
        <v>237</v>
      </c>
      <c r="C18" s="43" t="s">
        <v>631</v>
      </c>
      <c r="D18" s="18"/>
      <c r="E18" s="18" t="s">
        <v>195</v>
      </c>
      <c r="F18" s="18"/>
      <c r="G18" s="4" t="s">
        <v>141</v>
      </c>
      <c r="K18" s="6" t="s">
        <v>238</v>
      </c>
      <c r="O18" s="14"/>
      <c r="P18"/>
      <c r="Q18" s="33"/>
    </row>
    <row r="19" spans="1:18" ht="31">
      <c r="A19" t="s">
        <v>239</v>
      </c>
      <c r="B19" s="8" t="s">
        <v>240</v>
      </c>
      <c r="C19" s="18" t="s">
        <v>241</v>
      </c>
      <c r="D19" s="18" t="s">
        <v>242</v>
      </c>
      <c r="E19" s="18" t="s">
        <v>221</v>
      </c>
      <c r="F19" s="18"/>
      <c r="G19" s="4" t="s">
        <v>141</v>
      </c>
      <c r="K19" s="6" t="s">
        <v>243</v>
      </c>
      <c r="O19" s="14"/>
      <c r="P19"/>
      <c r="Q19" s="33"/>
      <c r="R19" t="s">
        <v>244</v>
      </c>
    </row>
    <row r="20" spans="1:18" ht="31">
      <c r="A20" t="s">
        <v>248</v>
      </c>
      <c r="B20" s="8" t="s">
        <v>249</v>
      </c>
      <c r="C20" s="18" t="s">
        <v>250</v>
      </c>
      <c r="D20" s="18" t="s">
        <v>673</v>
      </c>
      <c r="E20" s="18" t="s">
        <v>667</v>
      </c>
      <c r="F20" s="18"/>
      <c r="G20" s="4" t="s">
        <v>141</v>
      </c>
      <c r="K20" s="6" t="s">
        <v>252</v>
      </c>
      <c r="O20" s="14"/>
      <c r="P20"/>
      <c r="Q20" s="33"/>
    </row>
    <row r="21" spans="1:18" ht="31">
      <c r="A21" t="s">
        <v>253</v>
      </c>
      <c r="B21" s="8" t="s">
        <v>254</v>
      </c>
      <c r="C21" s="19" t="s">
        <v>255</v>
      </c>
      <c r="D21" s="19" t="s">
        <v>256</v>
      </c>
      <c r="E21" s="53" t="s">
        <v>657</v>
      </c>
      <c r="F21" s="18" t="s">
        <v>191</v>
      </c>
      <c r="G21" s="4" t="s">
        <v>141</v>
      </c>
      <c r="K21" s="6" t="s">
        <v>257</v>
      </c>
      <c r="L21" t="s">
        <v>658</v>
      </c>
      <c r="N21" s="4" t="s">
        <v>143</v>
      </c>
      <c r="O21" s="14"/>
      <c r="P21" s="40">
        <v>0</v>
      </c>
      <c r="Q21" s="36" t="s">
        <v>621</v>
      </c>
      <c r="R21" s="40" t="s">
        <v>224</v>
      </c>
    </row>
    <row r="22" spans="1:18" s="21" customFormat="1" ht="31">
      <c r="A22" t="s">
        <v>258</v>
      </c>
      <c r="B22" s="8" t="s">
        <v>259</v>
      </c>
      <c r="C22" s="18" t="s">
        <v>260</v>
      </c>
      <c r="D22" s="18" t="s">
        <v>671</v>
      </c>
      <c r="E22" s="18" t="s">
        <v>667</v>
      </c>
      <c r="F22" s="18"/>
      <c r="G22" s="4" t="s">
        <v>141</v>
      </c>
      <c r="H22" s="11"/>
      <c r="I22" s="11"/>
      <c r="J22" s="12"/>
      <c r="K22" s="6" t="s">
        <v>261</v>
      </c>
      <c r="L22" s="13"/>
      <c r="M22"/>
      <c r="N22"/>
      <c r="O22" s="14"/>
      <c r="P22"/>
      <c r="Q22" s="33"/>
      <c r="R22"/>
    </row>
    <row r="23" spans="1:18" ht="31">
      <c r="A23" t="s">
        <v>262</v>
      </c>
      <c r="B23" s="8" t="s">
        <v>263</v>
      </c>
      <c r="C23" s="18" t="s">
        <v>264</v>
      </c>
      <c r="D23" s="18" t="s">
        <v>265</v>
      </c>
      <c r="E23" s="18" t="s">
        <v>140</v>
      </c>
      <c r="F23" s="18"/>
      <c r="G23" s="18" t="s">
        <v>141</v>
      </c>
      <c r="K23" s="6" t="s">
        <v>266</v>
      </c>
      <c r="O23" s="14" t="s">
        <v>144</v>
      </c>
      <c r="P23"/>
      <c r="Q23" s="33"/>
    </row>
    <row r="24" spans="1:18">
      <c r="A24" t="s">
        <v>267</v>
      </c>
      <c r="B24" s="8" t="s">
        <v>268</v>
      </c>
      <c r="C24" s="18" t="s">
        <v>269</v>
      </c>
      <c r="D24" s="18" t="s">
        <v>270</v>
      </c>
      <c r="E24" s="18" t="s">
        <v>140</v>
      </c>
      <c r="F24" s="18"/>
      <c r="G24" s="18" t="s">
        <v>141</v>
      </c>
      <c r="K24" s="6" t="s">
        <v>271</v>
      </c>
      <c r="O24" s="14" t="s">
        <v>144</v>
      </c>
      <c r="P24"/>
      <c r="Q24" s="33"/>
    </row>
    <row r="25" spans="1:18" ht="124">
      <c r="A25" t="str">
        <f>LEFT(C25, SEARCH(" ",C25,1))</f>
        <v xml:space="preserve">Riccardo </v>
      </c>
      <c r="B25" s="8" t="str">
        <f>RIGHT(C25,LEN(C25)-SEARCH(" ",C25,1))</f>
        <v>Claudi</v>
      </c>
      <c r="C25" s="18" t="s">
        <v>272</v>
      </c>
      <c r="D25" s="18" t="s">
        <v>273</v>
      </c>
      <c r="E25" s="18" t="s">
        <v>191</v>
      </c>
      <c r="F25" s="18"/>
      <c r="G25" s="4" t="s">
        <v>141</v>
      </c>
      <c r="H25" s="11" t="s">
        <v>274</v>
      </c>
      <c r="I25" s="11" t="s">
        <v>275</v>
      </c>
      <c r="J25" s="12" t="s">
        <v>276</v>
      </c>
      <c r="K25" s="6" t="s">
        <v>277</v>
      </c>
      <c r="M25" s="12" t="s">
        <v>278</v>
      </c>
      <c r="N25" s="12" t="s">
        <v>143</v>
      </c>
      <c r="O25" s="12" t="s">
        <v>144</v>
      </c>
      <c r="P25" s="37">
        <v>0</v>
      </c>
      <c r="Q25" s="36" t="s">
        <v>622</v>
      </c>
      <c r="R25" s="37"/>
    </row>
    <row r="26" spans="1:18">
      <c r="A26" t="s">
        <v>676</v>
      </c>
      <c r="B26" s="8" t="s">
        <v>696</v>
      </c>
      <c r="C26" s="9" t="s">
        <v>697</v>
      </c>
      <c r="D26" s="9" t="s">
        <v>698</v>
      </c>
      <c r="E26" s="18" t="s">
        <v>661</v>
      </c>
      <c r="F26" s="18" t="s">
        <v>140</v>
      </c>
      <c r="G26" s="4" t="s">
        <v>141</v>
      </c>
      <c r="K26" s="6" t="s">
        <v>699</v>
      </c>
      <c r="Q26" s="33"/>
    </row>
    <row r="27" spans="1:18" ht="46.5">
      <c r="A27" t="str">
        <f>LEFT(C27, SEARCH(" ",C27,1))</f>
        <v xml:space="preserve">Andrew </v>
      </c>
      <c r="B27" s="8" t="str">
        <f>RIGHT(C27,LEN(C27)-SEARCH(" ",C27,1))</f>
        <v>Collier Cameron</v>
      </c>
      <c r="C27" s="19" t="s">
        <v>118</v>
      </c>
      <c r="D27" s="19" t="s">
        <v>119</v>
      </c>
      <c r="E27" s="19" t="s">
        <v>120</v>
      </c>
      <c r="F27" s="19"/>
      <c r="G27" s="4" t="s">
        <v>77</v>
      </c>
      <c r="J27" s="12" t="s">
        <v>121</v>
      </c>
      <c r="K27" s="6" t="s">
        <v>122</v>
      </c>
      <c r="O27" s="14"/>
      <c r="P27"/>
      <c r="Q27" s="33"/>
    </row>
    <row r="28" spans="1:18" ht="31">
      <c r="A28" t="str">
        <f>LEFT(C28, SEARCH(" ",C28,1))</f>
        <v xml:space="preserve">Rosario </v>
      </c>
      <c r="B28" s="8" t="str">
        <f>RIGHT(C28,LEN(C28)-SEARCH(" ",C28,1))</f>
        <v>Cosentino</v>
      </c>
      <c r="C28" s="18" t="s">
        <v>279</v>
      </c>
      <c r="D28" s="18" t="s">
        <v>280</v>
      </c>
      <c r="E28" s="18" t="s">
        <v>164</v>
      </c>
      <c r="F28" s="18"/>
      <c r="G28" s="4" t="s">
        <v>141</v>
      </c>
      <c r="H28" s="11" t="s">
        <v>281</v>
      </c>
      <c r="I28" s="11" t="s">
        <v>282</v>
      </c>
      <c r="K28" s="6" t="s">
        <v>283</v>
      </c>
      <c r="N28" s="12" t="s">
        <v>143</v>
      </c>
      <c r="O28" s="35" t="s">
        <v>144</v>
      </c>
      <c r="P28" s="37">
        <v>0</v>
      </c>
      <c r="Q28" s="36" t="s">
        <v>623</v>
      </c>
      <c r="R28" s="37"/>
    </row>
    <row r="29" spans="1:18" ht="46.5">
      <c r="A29" t="str">
        <f>LEFT(C29, SEARCH(" ",C29,1))</f>
        <v xml:space="preserve">Elvira </v>
      </c>
      <c r="B29" s="8" t="str">
        <f>RIGHT(C29,LEN(C29)-SEARCH(" ",C29,1))</f>
        <v>Covino</v>
      </c>
      <c r="C29" s="18" t="s">
        <v>284</v>
      </c>
      <c r="D29" s="18" t="s">
        <v>285</v>
      </c>
      <c r="E29" s="18" t="s">
        <v>149</v>
      </c>
      <c r="F29" s="18"/>
      <c r="G29" s="4" t="s">
        <v>141</v>
      </c>
      <c r="H29" s="11" t="s">
        <v>286</v>
      </c>
      <c r="I29" s="11" t="s">
        <v>287</v>
      </c>
      <c r="J29" s="12" t="s">
        <v>131</v>
      </c>
      <c r="K29" s="6" t="s">
        <v>288</v>
      </c>
      <c r="M29" s="12" t="s">
        <v>278</v>
      </c>
      <c r="N29" s="12" t="s">
        <v>143</v>
      </c>
      <c r="O29" s="35" t="s">
        <v>144</v>
      </c>
      <c r="P29" s="37">
        <v>0</v>
      </c>
      <c r="Q29" s="36"/>
      <c r="R29" s="37"/>
    </row>
    <row r="30" spans="1:18" ht="62">
      <c r="A30" t="str">
        <f>LEFT(C30, SEARCH(" ",C30,1))</f>
        <v xml:space="preserve">Mario </v>
      </c>
      <c r="B30" s="8" t="str">
        <f>RIGHT(C30,LEN(C30)-SEARCH(" ",C30,1))</f>
        <v>Damasso</v>
      </c>
      <c r="C30" s="18" t="s">
        <v>294</v>
      </c>
      <c r="D30" s="18" t="s">
        <v>295</v>
      </c>
      <c r="E30" s="18" t="s">
        <v>181</v>
      </c>
      <c r="F30" s="18"/>
      <c r="G30" s="4" t="s">
        <v>141</v>
      </c>
      <c r="I30" s="11" t="s">
        <v>296</v>
      </c>
      <c r="J30" s="12" t="s">
        <v>297</v>
      </c>
      <c r="K30" s="6" t="s">
        <v>298</v>
      </c>
      <c r="L30" s="13" t="s">
        <v>299</v>
      </c>
      <c r="N30" s="12" t="s">
        <v>143</v>
      </c>
      <c r="O30" s="14"/>
      <c r="P30" s="40">
        <v>0</v>
      </c>
      <c r="Q30" s="36"/>
      <c r="R30" s="37" t="s">
        <v>224</v>
      </c>
    </row>
    <row r="31" spans="1:18">
      <c r="A31" t="str">
        <f>LEFT(C31, SEARCH(" ",C31,1))</f>
        <v xml:space="preserve">Francesco </v>
      </c>
      <c r="B31" s="8" t="str">
        <f>RIGHT(C31,LEN(C31)-SEARCH(" ",C31,1))</f>
        <v>Damiani</v>
      </c>
      <c r="C31" s="18" t="s">
        <v>300</v>
      </c>
      <c r="D31" s="18" t="s">
        <v>630</v>
      </c>
      <c r="E31" s="18" t="s">
        <v>140</v>
      </c>
      <c r="F31" s="18"/>
      <c r="G31" s="18" t="s">
        <v>141</v>
      </c>
      <c r="J31" s="12" t="s">
        <v>301</v>
      </c>
      <c r="K31" s="6" t="s">
        <v>302</v>
      </c>
      <c r="O31" s="14" t="s">
        <v>144</v>
      </c>
      <c r="P31">
        <v>9</v>
      </c>
      <c r="Q31" s="33"/>
      <c r="R31" s="14"/>
    </row>
    <row r="32" spans="1:18" ht="31">
      <c r="A32" t="s">
        <v>303</v>
      </c>
      <c r="B32" s="8" t="s">
        <v>304</v>
      </c>
      <c r="C32" s="18" t="s">
        <v>305</v>
      </c>
      <c r="D32" s="18" t="s">
        <v>295</v>
      </c>
      <c r="E32" s="18" t="s">
        <v>306</v>
      </c>
      <c r="F32" s="18" t="s">
        <v>140</v>
      </c>
      <c r="G32" s="4" t="s">
        <v>141</v>
      </c>
      <c r="K32" s="6" t="s">
        <v>307</v>
      </c>
      <c r="O32" s="14"/>
      <c r="P32"/>
      <c r="Q32" s="33"/>
      <c r="R32" t="s">
        <v>157</v>
      </c>
    </row>
    <row r="33" spans="1:18">
      <c r="A33" t="s">
        <v>308</v>
      </c>
      <c r="B33" s="8" t="s">
        <v>309</v>
      </c>
      <c r="C33" s="18" t="s">
        <v>310</v>
      </c>
      <c r="D33" s="18" t="s">
        <v>311</v>
      </c>
      <c r="E33" s="18" t="s">
        <v>675</v>
      </c>
      <c r="F33" s="18"/>
      <c r="G33" s="4" t="s">
        <v>141</v>
      </c>
      <c r="K33" s="6" t="s">
        <v>312</v>
      </c>
      <c r="O33" s="24" t="s">
        <v>144</v>
      </c>
      <c r="P33"/>
      <c r="Q33" s="33"/>
    </row>
    <row r="34" spans="1:18" ht="93">
      <c r="A34" t="str">
        <f>LEFT(C34, SEARCH(" ",C34,1))</f>
        <v xml:space="preserve">Silvano </v>
      </c>
      <c r="B34" s="8" t="str">
        <f>RIGHT(C34,LEN(C34)-SEARCH(" ",C34,1))</f>
        <v>Desidera</v>
      </c>
      <c r="C34" s="18" t="s">
        <v>313</v>
      </c>
      <c r="D34" s="18" t="s">
        <v>314</v>
      </c>
      <c r="E34" s="18" t="s">
        <v>191</v>
      </c>
      <c r="F34" s="18"/>
      <c r="G34" s="4" t="s">
        <v>141</v>
      </c>
      <c r="H34" s="11" t="s">
        <v>315</v>
      </c>
      <c r="I34" s="11" t="s">
        <v>316</v>
      </c>
      <c r="J34" s="12" t="s">
        <v>317</v>
      </c>
      <c r="K34" s="6" t="s">
        <v>318</v>
      </c>
      <c r="M34" s="12" t="s">
        <v>278</v>
      </c>
      <c r="N34" s="12" t="s">
        <v>143</v>
      </c>
      <c r="O34" s="12" t="s">
        <v>144</v>
      </c>
      <c r="P34" s="37">
        <v>0</v>
      </c>
      <c r="Q34" s="36"/>
      <c r="R34" s="37"/>
    </row>
    <row r="35" spans="1:18" ht="31">
      <c r="A35" t="s">
        <v>323</v>
      </c>
      <c r="B35" s="8" t="s">
        <v>324</v>
      </c>
      <c r="C35" s="18" t="s">
        <v>325</v>
      </c>
      <c r="D35" s="18" t="s">
        <v>326</v>
      </c>
      <c r="E35" s="18" t="s">
        <v>191</v>
      </c>
      <c r="F35" s="18"/>
      <c r="G35" s="4" t="s">
        <v>141</v>
      </c>
      <c r="K35" s="6" t="s">
        <v>327</v>
      </c>
      <c r="O35" s="14"/>
      <c r="P35"/>
      <c r="Q35" s="33"/>
    </row>
    <row r="36" spans="1:18">
      <c r="A36" t="str">
        <f>LEFT(C36, SEARCH(" ",C36,SEARCH(" ",C36,1)+1))</f>
        <v xml:space="preserve">Maria Pia </v>
      </c>
      <c r="B36" s="8" t="str">
        <f>RIGHT(C36,LEN(C36)-SEARCH(" ",C36,SEARCH(" ",C36)+1))</f>
        <v>Di Mauro</v>
      </c>
      <c r="C36" s="18" t="s">
        <v>328</v>
      </c>
      <c r="D36" s="18" t="s">
        <v>329</v>
      </c>
      <c r="E36" s="18" t="s">
        <v>330</v>
      </c>
      <c r="F36" s="18"/>
      <c r="G36" s="18" t="s">
        <v>141</v>
      </c>
      <c r="K36" s="6" t="s">
        <v>331</v>
      </c>
      <c r="O36" s="14" t="s">
        <v>144</v>
      </c>
      <c r="P36">
        <v>9</v>
      </c>
      <c r="Q36" s="33"/>
      <c r="R36" s="14"/>
    </row>
    <row r="37" spans="1:18">
      <c r="A37" t="s">
        <v>289</v>
      </c>
      <c r="B37" s="8" t="s">
        <v>290</v>
      </c>
      <c r="C37" s="18" t="s">
        <v>291</v>
      </c>
      <c r="D37" s="18" t="s">
        <v>292</v>
      </c>
      <c r="E37" s="18" t="s">
        <v>191</v>
      </c>
      <c r="F37" s="18"/>
      <c r="G37" s="4" t="s">
        <v>141</v>
      </c>
      <c r="K37" s="6" t="s">
        <v>293</v>
      </c>
      <c r="O37" s="24" t="s">
        <v>144</v>
      </c>
      <c r="P37"/>
      <c r="Q37" s="33"/>
    </row>
    <row r="38" spans="1:18" ht="62">
      <c r="A38" t="str">
        <f>LEFT(C38, SEARCH(" ",C38,1))</f>
        <v xml:space="preserve">Massimiliano </v>
      </c>
      <c r="B38" s="8" t="str">
        <f>RIGHT(C38,LEN(C38)-SEARCH(" ",C38,1))</f>
        <v>Esposito</v>
      </c>
      <c r="C38" s="19" t="s">
        <v>332</v>
      </c>
      <c r="D38" s="19" t="s">
        <v>333</v>
      </c>
      <c r="E38" s="18" t="s">
        <v>660</v>
      </c>
      <c r="F38" s="18" t="s">
        <v>149</v>
      </c>
      <c r="G38" s="24" t="s">
        <v>77</v>
      </c>
      <c r="H38" s="11" t="s">
        <v>334</v>
      </c>
      <c r="J38" s="12" t="s">
        <v>335</v>
      </c>
      <c r="K38" s="6" t="s">
        <v>336</v>
      </c>
      <c r="N38" s="46" t="s">
        <v>638</v>
      </c>
      <c r="O38" s="14"/>
      <c r="P38" s="40"/>
      <c r="Q38" s="36"/>
      <c r="R38" s="37"/>
    </row>
    <row r="39" spans="1:18" ht="31">
      <c r="A39" t="str">
        <f>LEFT(C39, SEARCH(" ",C39,1))</f>
        <v xml:space="preserve">Aldo </v>
      </c>
      <c r="B39" s="8" t="str">
        <f>RIGHT(C39,LEN(C39)-SEARCH(" ",C39,1))</f>
        <v>Fiorenzano Martinez</v>
      </c>
      <c r="C39" s="18" t="s">
        <v>341</v>
      </c>
      <c r="D39" s="18" t="s">
        <v>342</v>
      </c>
      <c r="E39" s="18" t="s">
        <v>164</v>
      </c>
      <c r="F39" s="18"/>
      <c r="G39" s="4" t="s">
        <v>141</v>
      </c>
      <c r="J39" s="12" t="s">
        <v>343</v>
      </c>
      <c r="K39" s="6" t="s">
        <v>344</v>
      </c>
      <c r="O39" s="14" t="s">
        <v>144</v>
      </c>
      <c r="P39">
        <v>2</v>
      </c>
      <c r="Q39" s="33"/>
    </row>
    <row r="40" spans="1:18" ht="46.5">
      <c r="A40" t="s">
        <v>72</v>
      </c>
      <c r="B40" s="8" t="s">
        <v>73</v>
      </c>
      <c r="C40" s="18" t="s">
        <v>74</v>
      </c>
      <c r="D40" s="18" t="s">
        <v>75</v>
      </c>
      <c r="E40" s="18" t="s">
        <v>76</v>
      </c>
      <c r="F40" s="18"/>
      <c r="G40" s="4" t="s">
        <v>77</v>
      </c>
      <c r="K40" s="6" t="s">
        <v>78</v>
      </c>
      <c r="O40" s="14"/>
      <c r="P40"/>
      <c r="Q40" s="33"/>
    </row>
    <row r="41" spans="1:18">
      <c r="A41" t="str">
        <f>LEFT(C41, SEARCH(" ",C41,1))</f>
        <v xml:space="preserve">Giuseppe </v>
      </c>
      <c r="B41" s="8" t="str">
        <f>RIGHT(C41,LEN(C41)-SEARCH(" ",C41,1))</f>
        <v>Frustagli</v>
      </c>
      <c r="C41" s="18" t="s">
        <v>345</v>
      </c>
      <c r="D41" s="18"/>
      <c r="E41" s="18" t="s">
        <v>221</v>
      </c>
      <c r="F41" s="18"/>
      <c r="G41" s="4" t="s">
        <v>141</v>
      </c>
      <c r="K41" s="6" t="s">
        <v>346</v>
      </c>
      <c r="O41" s="14"/>
      <c r="P41"/>
      <c r="Q41" s="33"/>
    </row>
    <row r="42" spans="1:18">
      <c r="A42" t="s">
        <v>350</v>
      </c>
      <c r="B42" s="8" t="s">
        <v>351</v>
      </c>
      <c r="C42" s="18" t="s">
        <v>352</v>
      </c>
      <c r="D42" s="18" t="s">
        <v>353</v>
      </c>
      <c r="E42" s="18" t="s">
        <v>140</v>
      </c>
      <c r="F42" s="18"/>
      <c r="G42" s="18" t="s">
        <v>141</v>
      </c>
      <c r="K42" s="6" t="s">
        <v>354</v>
      </c>
      <c r="O42" s="14"/>
      <c r="P42"/>
      <c r="Q42" s="33"/>
      <c r="R42" t="s">
        <v>157</v>
      </c>
    </row>
    <row r="43" spans="1:18" ht="46.5">
      <c r="A43" t="str">
        <f>LEFT(C43, SEARCH(" ",C43,1))</f>
        <v xml:space="preserve">Paolo </v>
      </c>
      <c r="B43" s="8" t="str">
        <f>RIGHT(C43,LEN(C43)-SEARCH(" ",C43,1))</f>
        <v>Giacobbe</v>
      </c>
      <c r="C43" s="18" t="s">
        <v>355</v>
      </c>
      <c r="D43" s="18" t="s">
        <v>356</v>
      </c>
      <c r="E43" s="18" t="s">
        <v>181</v>
      </c>
      <c r="F43" s="18"/>
      <c r="G43" s="4" t="s">
        <v>141</v>
      </c>
      <c r="I43" s="11" t="s">
        <v>357</v>
      </c>
      <c r="J43" s="12" t="s">
        <v>358</v>
      </c>
      <c r="K43" s="6" t="s">
        <v>359</v>
      </c>
      <c r="L43" s="13" t="s">
        <v>360</v>
      </c>
      <c r="N43" s="12" t="s">
        <v>143</v>
      </c>
      <c r="O43" s="14"/>
      <c r="P43" s="40">
        <v>0</v>
      </c>
      <c r="Q43" s="36"/>
      <c r="R43" s="37" t="s">
        <v>224</v>
      </c>
    </row>
    <row r="44" spans="1:18" ht="62">
      <c r="A44" t="str">
        <f>LEFT(C44, SEARCH(" ",C44,1))</f>
        <v xml:space="preserve">Esther </v>
      </c>
      <c r="B44" s="8" t="str">
        <f>RIGHT(C44,LEN(C44)-SEARCH(" ",C44,1))</f>
        <v>Gonzalez Alvarez</v>
      </c>
      <c r="C44" s="19" t="s">
        <v>361</v>
      </c>
      <c r="D44" s="19" t="s">
        <v>362</v>
      </c>
      <c r="E44" s="44" t="s">
        <v>643</v>
      </c>
      <c r="F44" s="44"/>
      <c r="G44" s="24" t="s">
        <v>77</v>
      </c>
      <c r="K44" s="6" t="s">
        <v>363</v>
      </c>
      <c r="L44" s="48" t="s">
        <v>635</v>
      </c>
      <c r="N44" s="46" t="s">
        <v>638</v>
      </c>
      <c r="O44" s="14"/>
      <c r="Q44" s="36" t="s">
        <v>621</v>
      </c>
      <c r="R44" s="28" t="s">
        <v>224</v>
      </c>
    </row>
    <row r="45" spans="1:18" ht="31">
      <c r="A45" t="str">
        <f>LEFT(C45, SEARCH(" ",C45,1))</f>
        <v xml:space="preserve">Valentina </v>
      </c>
      <c r="B45" s="8" t="str">
        <f>RIGHT(C45,LEN(C45)-SEARCH(" ",C45,1))</f>
        <v>Granata</v>
      </c>
      <c r="C45" s="18" t="s">
        <v>364</v>
      </c>
      <c r="D45" s="18" t="s">
        <v>365</v>
      </c>
      <c r="E45" s="18" t="s">
        <v>155</v>
      </c>
      <c r="F45" s="18" t="s">
        <v>191</v>
      </c>
      <c r="G45" s="4" t="s">
        <v>141</v>
      </c>
      <c r="J45" s="12" t="s">
        <v>366</v>
      </c>
      <c r="K45" s="6" t="s">
        <v>367</v>
      </c>
      <c r="O45" s="14"/>
      <c r="P45">
        <v>8</v>
      </c>
      <c r="Q45" s="33"/>
    </row>
    <row r="46" spans="1:18" ht="93">
      <c r="A46" t="str">
        <f>LEFT(C46, SEARCH(" ",C46,1))</f>
        <v xml:space="preserve">Raffaele </v>
      </c>
      <c r="B46" s="8" t="str">
        <f>RIGHT(C46,LEN(C46)-SEARCH(" ",C46,1))</f>
        <v>Gratton</v>
      </c>
      <c r="C46" s="18" t="s">
        <v>368</v>
      </c>
      <c r="D46" s="18" t="s">
        <v>369</v>
      </c>
      <c r="E46" s="18" t="s">
        <v>191</v>
      </c>
      <c r="F46" s="18"/>
      <c r="G46" s="4" t="s">
        <v>141</v>
      </c>
      <c r="H46" s="11" t="s">
        <v>370</v>
      </c>
      <c r="I46" s="11" t="s">
        <v>131</v>
      </c>
      <c r="J46" s="12" t="s">
        <v>371</v>
      </c>
      <c r="K46" s="6" t="s">
        <v>372</v>
      </c>
      <c r="M46" s="12"/>
      <c r="N46" s="50" t="s">
        <v>638</v>
      </c>
      <c r="O46" s="12" t="s">
        <v>144</v>
      </c>
      <c r="Q46" s="36"/>
      <c r="R46" s="37"/>
    </row>
    <row r="47" spans="1:18">
      <c r="A47" t="s">
        <v>373</v>
      </c>
      <c r="B47" s="8" t="s">
        <v>374</v>
      </c>
      <c r="C47" s="18" t="s">
        <v>375</v>
      </c>
      <c r="D47" s="18" t="s">
        <v>376</v>
      </c>
      <c r="E47" s="18" t="s">
        <v>187</v>
      </c>
      <c r="F47" s="18" t="s">
        <v>181</v>
      </c>
      <c r="G47" s="4" t="s">
        <v>141</v>
      </c>
      <c r="K47" s="6" t="s">
        <v>377</v>
      </c>
      <c r="O47" s="14"/>
      <c r="P47"/>
      <c r="Q47" s="33"/>
      <c r="R47" t="s">
        <v>244</v>
      </c>
    </row>
    <row r="48" spans="1:18" ht="31">
      <c r="A48" t="str">
        <f>LEFT(C48, SEARCH(" ",C48,1))</f>
        <v xml:space="preserve">Avet </v>
      </c>
      <c r="B48" s="8" t="str">
        <f>RIGHT(C48,LEN(C48)-SEARCH(" ",C48,1))</f>
        <v>Harutyunyan</v>
      </c>
      <c r="C48" s="19" t="s">
        <v>378</v>
      </c>
      <c r="D48" s="19" t="s">
        <v>379</v>
      </c>
      <c r="E48" s="18" t="s">
        <v>164</v>
      </c>
      <c r="F48" s="18"/>
      <c r="G48" s="4" t="s">
        <v>141</v>
      </c>
      <c r="H48" s="11" t="s">
        <v>321</v>
      </c>
      <c r="J48" s="12" t="s">
        <v>380</v>
      </c>
      <c r="K48" s="6" t="s">
        <v>381</v>
      </c>
      <c r="N48" s="4" t="s">
        <v>143</v>
      </c>
      <c r="O48" s="14"/>
      <c r="P48" s="37">
        <v>0</v>
      </c>
      <c r="Q48" s="36" t="s">
        <v>624</v>
      </c>
      <c r="R48" s="37"/>
    </row>
    <row r="49" spans="1:18">
      <c r="A49" t="str">
        <f>LEFT(C49, SEARCH(" ",C49,1))</f>
        <v xml:space="preserve">Guillaume </v>
      </c>
      <c r="B49" s="8" t="str">
        <f>RIGHT(C49,LEN(C49)-SEARCH(" ",C49,1))</f>
        <v>Hébrard</v>
      </c>
      <c r="C49" s="19" t="s">
        <v>79</v>
      </c>
      <c r="D49" s="19" t="s">
        <v>80</v>
      </c>
      <c r="E49" s="18" t="s">
        <v>81</v>
      </c>
      <c r="F49" s="18"/>
      <c r="G49" s="4" t="s">
        <v>77</v>
      </c>
      <c r="J49" s="12" t="s">
        <v>82</v>
      </c>
      <c r="K49" s="6" t="s">
        <v>83</v>
      </c>
      <c r="O49" s="14"/>
      <c r="P49"/>
      <c r="Q49" s="33"/>
    </row>
    <row r="50" spans="1:18" ht="31">
      <c r="A50" t="str">
        <f>LEFT(C50, SEARCH(" ",C50,1))</f>
        <v xml:space="preserve">Cristina </v>
      </c>
      <c r="B50" s="8" t="str">
        <f>RIGHT(C50,LEN(C50)-SEARCH(" ",C50,1))</f>
        <v>Knapic</v>
      </c>
      <c r="C50" s="19" t="s">
        <v>382</v>
      </c>
      <c r="D50" s="19" t="s">
        <v>383</v>
      </c>
      <c r="E50" s="18" t="s">
        <v>198</v>
      </c>
      <c r="F50" s="18"/>
      <c r="G50" s="4" t="s">
        <v>141</v>
      </c>
      <c r="H50" s="11" t="s">
        <v>384</v>
      </c>
      <c r="I50" s="11" t="s">
        <v>385</v>
      </c>
      <c r="J50" s="12" t="s">
        <v>199</v>
      </c>
      <c r="K50" s="6" t="s">
        <v>386</v>
      </c>
      <c r="O50" s="14" t="s">
        <v>144</v>
      </c>
      <c r="P50">
        <v>4</v>
      </c>
      <c r="Q50" s="33"/>
    </row>
    <row r="51" spans="1:18">
      <c r="A51" t="s">
        <v>680</v>
      </c>
      <c r="B51" s="8" t="s">
        <v>681</v>
      </c>
      <c r="C51" s="9" t="s">
        <v>682</v>
      </c>
      <c r="D51" s="9" t="s">
        <v>683</v>
      </c>
      <c r="E51" s="43" t="s">
        <v>155</v>
      </c>
      <c r="F51" s="18" t="s">
        <v>191</v>
      </c>
      <c r="G51" s="4" t="s">
        <v>141</v>
      </c>
      <c r="K51" t="s">
        <v>687</v>
      </c>
      <c r="Q51" s="33"/>
    </row>
    <row r="52" spans="1:18" ht="124">
      <c r="A52" t="str">
        <f>LEFT(C52, SEARCH(" ",C52,SEARCH(" ",C52,1)+1))</f>
        <v xml:space="preserve">Antonino F. </v>
      </c>
      <c r="B52" s="8" t="str">
        <f>RIGHT(C52,LEN(C52)-SEARCH(" ",C52,SEARCH(" ",C52)+1))</f>
        <v>Lanza</v>
      </c>
      <c r="C52" s="18" t="s">
        <v>387</v>
      </c>
      <c r="D52" s="18" t="s">
        <v>388</v>
      </c>
      <c r="E52" s="18" t="s">
        <v>195</v>
      </c>
      <c r="F52" s="18"/>
      <c r="G52" s="4" t="s">
        <v>141</v>
      </c>
      <c r="H52" s="11" t="s">
        <v>389</v>
      </c>
      <c r="J52" s="12" t="s">
        <v>390</v>
      </c>
      <c r="K52" s="6" t="s">
        <v>391</v>
      </c>
      <c r="M52" s="12" t="s">
        <v>278</v>
      </c>
      <c r="N52" s="12" t="s">
        <v>143</v>
      </c>
      <c r="O52" s="12" t="s">
        <v>144</v>
      </c>
      <c r="P52" s="37">
        <v>0</v>
      </c>
      <c r="Q52" s="36"/>
      <c r="R52" s="37"/>
    </row>
    <row r="53" spans="1:18" s="21" customFormat="1" ht="124">
      <c r="A53" t="str">
        <f>LEFT(C53, SEARCH(" ",C53,1))</f>
        <v xml:space="preserve">David </v>
      </c>
      <c r="B53" s="8" t="str">
        <f>RIGHT(C53,LEN(C53)-SEARCH(" ",C53,1))</f>
        <v>Latham</v>
      </c>
      <c r="C53" s="19" t="s">
        <v>105</v>
      </c>
      <c r="D53" s="19" t="s">
        <v>106</v>
      </c>
      <c r="E53" s="18" t="s">
        <v>641</v>
      </c>
      <c r="F53" s="18"/>
      <c r="G53" s="4" t="s">
        <v>77</v>
      </c>
      <c r="H53" s="11"/>
      <c r="I53" s="11"/>
      <c r="J53" s="12" t="s">
        <v>107</v>
      </c>
      <c r="K53" s="6" t="s">
        <v>108</v>
      </c>
      <c r="L53" s="13"/>
      <c r="M53"/>
      <c r="N53"/>
      <c r="O53" s="14"/>
      <c r="P53"/>
      <c r="Q53" s="33"/>
      <c r="R53"/>
    </row>
    <row r="54" spans="1:18">
      <c r="A54" t="str">
        <f>LEFT(C54, SEARCH(" ",C54,1))</f>
        <v xml:space="preserve">Mario </v>
      </c>
      <c r="B54" s="8" t="str">
        <f>RIGHT(C54,LEN(C54)-SEARCH(" ",C54,1))</f>
        <v>Lattanzi</v>
      </c>
      <c r="C54" s="18" t="s">
        <v>392</v>
      </c>
      <c r="D54" s="18" t="s">
        <v>393</v>
      </c>
      <c r="E54" s="18" t="s">
        <v>181</v>
      </c>
      <c r="F54" s="18"/>
      <c r="G54" s="4" t="s">
        <v>141</v>
      </c>
      <c r="K54" s="6" t="s">
        <v>394</v>
      </c>
      <c r="O54" s="14" t="s">
        <v>144</v>
      </c>
      <c r="P54">
        <v>3</v>
      </c>
      <c r="Q54" s="33"/>
    </row>
    <row r="55" spans="1:18" ht="77.5">
      <c r="A55" t="str">
        <f>LEFT(C55, SEARCH(" ",C55,1))</f>
        <v xml:space="preserve">Giuseppe </v>
      </c>
      <c r="B55" s="8" t="str">
        <f>RIGHT(C55,LEN(C55)-SEARCH(" ",C55,1))</f>
        <v>Leto</v>
      </c>
      <c r="C55" s="18" t="s">
        <v>395</v>
      </c>
      <c r="D55" s="18" t="s">
        <v>396</v>
      </c>
      <c r="E55" s="18" t="s">
        <v>195</v>
      </c>
      <c r="F55" s="18"/>
      <c r="G55" s="4" t="s">
        <v>141</v>
      </c>
      <c r="J55" s="12" t="s">
        <v>397</v>
      </c>
      <c r="K55" s="6" t="s">
        <v>398</v>
      </c>
      <c r="N55" s="4" t="s">
        <v>143</v>
      </c>
      <c r="O55" s="35" t="s">
        <v>144</v>
      </c>
      <c r="P55" s="37">
        <v>0</v>
      </c>
      <c r="Q55" s="36"/>
      <c r="R55" s="37"/>
    </row>
    <row r="56" spans="1:18">
      <c r="A56" t="str">
        <f>LEFT(C56, SEARCH(" ",C56,1))</f>
        <v xml:space="preserve">Roxanne </v>
      </c>
      <c r="B56" s="8" t="str">
        <f>RIGHT(C56,LEN(C56)-SEARCH(" ",C56,1))</f>
        <v>Ligi</v>
      </c>
      <c r="C56" s="18" t="s">
        <v>399</v>
      </c>
      <c r="D56" s="18"/>
      <c r="E56" s="18" t="s">
        <v>221</v>
      </c>
      <c r="F56" s="18"/>
      <c r="G56" s="4" t="s">
        <v>141</v>
      </c>
      <c r="K56" s="6" t="s">
        <v>400</v>
      </c>
      <c r="N56" s="4"/>
      <c r="O56" s="14"/>
      <c r="P56"/>
      <c r="Q56" s="33"/>
    </row>
    <row r="57" spans="1:18">
      <c r="A57" t="s">
        <v>401</v>
      </c>
      <c r="B57" s="8" t="s">
        <v>402</v>
      </c>
      <c r="C57" s="18" t="s">
        <v>403</v>
      </c>
      <c r="D57" s="18" t="s">
        <v>404</v>
      </c>
      <c r="E57" s="18" t="s">
        <v>140</v>
      </c>
      <c r="F57" s="18"/>
      <c r="G57" s="18" t="s">
        <v>141</v>
      </c>
      <c r="K57" s="6" t="s">
        <v>405</v>
      </c>
      <c r="O57" s="14"/>
      <c r="P57"/>
      <c r="Q57" s="33"/>
      <c r="R57" t="s">
        <v>157</v>
      </c>
    </row>
    <row r="58" spans="1:18">
      <c r="A58" t="str">
        <f>LEFT(C58, SEARCH(" ",C58,1))</f>
        <v xml:space="preserve">Giuseppe </v>
      </c>
      <c r="B58" s="8" t="str">
        <f>RIGHT(C58,LEN(C58)-SEARCH(" ",C58,1))</f>
        <v>Lodato</v>
      </c>
      <c r="C58" s="18" t="s">
        <v>406</v>
      </c>
      <c r="D58" s="18" t="s">
        <v>407</v>
      </c>
      <c r="E58" s="18" t="s">
        <v>408</v>
      </c>
      <c r="F58" s="18" t="s">
        <v>221</v>
      </c>
      <c r="G58" s="4" t="s">
        <v>141</v>
      </c>
      <c r="K58" s="6" t="s">
        <v>409</v>
      </c>
      <c r="O58" s="14" t="s">
        <v>144</v>
      </c>
      <c r="P58">
        <v>9</v>
      </c>
      <c r="Q58" s="33"/>
      <c r="R58" s="14"/>
    </row>
    <row r="59" spans="1:18" ht="62">
      <c r="A59" t="str">
        <f>LEFT(C59, SEARCH(" ",C59,1))</f>
        <v xml:space="preserve">Christophe </v>
      </c>
      <c r="B59" s="8" t="str">
        <f>RIGHT(C59,LEN(C59)-SEARCH(" ",C59,1))</f>
        <v>Lovis</v>
      </c>
      <c r="C59" s="18" t="s">
        <v>109</v>
      </c>
      <c r="D59" s="18" t="s">
        <v>110</v>
      </c>
      <c r="E59" s="19" t="s">
        <v>111</v>
      </c>
      <c r="F59" s="19"/>
      <c r="G59" s="4" t="s">
        <v>77</v>
      </c>
      <c r="J59" s="12" t="s">
        <v>112</v>
      </c>
      <c r="K59" s="6" t="s">
        <v>113</v>
      </c>
      <c r="O59" s="14"/>
      <c r="P59"/>
      <c r="Q59" s="33"/>
    </row>
    <row r="60" spans="1:18" ht="62">
      <c r="A60" t="str">
        <f>LEFT(C60, SEARCH(" ",C60,1))</f>
        <v xml:space="preserve">Antonio </v>
      </c>
      <c r="B60" s="8" t="str">
        <f>RIGHT(C60,LEN(C60)-SEARCH(" ",C60,1))</f>
        <v>Maggio</v>
      </c>
      <c r="C60" s="18" t="s">
        <v>410</v>
      </c>
      <c r="D60" s="18" t="s">
        <v>411</v>
      </c>
      <c r="E60" s="18" t="s">
        <v>140</v>
      </c>
      <c r="F60" s="18"/>
      <c r="G60" s="18" t="s">
        <v>141</v>
      </c>
      <c r="H60" s="11" t="s">
        <v>412</v>
      </c>
      <c r="K60" s="6" t="s">
        <v>413</v>
      </c>
      <c r="M60" s="4" t="s">
        <v>278</v>
      </c>
      <c r="N60" s="12" t="s">
        <v>143</v>
      </c>
      <c r="O60" s="35" t="s">
        <v>144</v>
      </c>
      <c r="P60" s="37">
        <v>0</v>
      </c>
      <c r="Q60" s="36"/>
      <c r="R60" s="37"/>
    </row>
    <row r="61" spans="1:18" ht="62">
      <c r="A61" t="str">
        <f>LEFT(C61, SEARCH(" ",C61,1))</f>
        <v xml:space="preserve">Luca </v>
      </c>
      <c r="B61" s="8" t="str">
        <f>RIGHT(C61,LEN(C61)-SEARCH(" ",C61,1))</f>
        <v>Malavolta</v>
      </c>
      <c r="C61" s="18" t="s">
        <v>414</v>
      </c>
      <c r="D61" s="18" t="s">
        <v>415</v>
      </c>
      <c r="E61" s="18" t="s">
        <v>195</v>
      </c>
      <c r="F61" s="18"/>
      <c r="G61" s="4" t="s">
        <v>141</v>
      </c>
      <c r="H61" s="11" t="s">
        <v>416</v>
      </c>
      <c r="I61" s="11" t="s">
        <v>417</v>
      </c>
      <c r="J61" s="12" t="s">
        <v>418</v>
      </c>
      <c r="K61" s="6" t="s">
        <v>419</v>
      </c>
      <c r="N61" s="4" t="s">
        <v>143</v>
      </c>
      <c r="O61" s="14"/>
      <c r="P61" s="37">
        <v>0</v>
      </c>
      <c r="Q61" s="36" t="s">
        <v>621</v>
      </c>
      <c r="R61" s="37" t="s">
        <v>224</v>
      </c>
    </row>
    <row r="62" spans="1:18">
      <c r="A62" t="str">
        <f>LEFT(C62, SEARCH(" ",C62,1))</f>
        <v xml:space="preserve">Jesus </v>
      </c>
      <c r="B62" s="8" t="str">
        <f>RIGHT(C62,LEN(C62)-SEARCH(" ",C62,1))</f>
        <v>Maldonado</v>
      </c>
      <c r="C62" s="18" t="s">
        <v>420</v>
      </c>
      <c r="D62" s="18" t="s">
        <v>421</v>
      </c>
      <c r="E62" s="18" t="s">
        <v>140</v>
      </c>
      <c r="F62" s="18"/>
      <c r="G62" s="18" t="s">
        <v>141</v>
      </c>
      <c r="K62" s="6" t="s">
        <v>422</v>
      </c>
      <c r="N62" s="4" t="s">
        <v>143</v>
      </c>
      <c r="O62" s="24" t="s">
        <v>144</v>
      </c>
      <c r="P62" s="37">
        <v>0</v>
      </c>
      <c r="Q62" s="36" t="s">
        <v>621</v>
      </c>
      <c r="R62" s="37"/>
    </row>
    <row r="63" spans="1:18">
      <c r="A63" t="s">
        <v>690</v>
      </c>
      <c r="B63" s="8" t="s">
        <v>691</v>
      </c>
      <c r="C63" s="9" t="s">
        <v>692</v>
      </c>
      <c r="D63" s="9" t="s">
        <v>693</v>
      </c>
      <c r="E63" s="10" t="s">
        <v>694</v>
      </c>
      <c r="F63" s="54"/>
      <c r="G63" s="4" t="s">
        <v>77</v>
      </c>
      <c r="K63" s="6" t="s">
        <v>695</v>
      </c>
      <c r="Q63" s="33"/>
    </row>
    <row r="64" spans="1:18" ht="31">
      <c r="A64" t="str">
        <f>LEFT(C64, SEARCH(" ",C64,1))</f>
        <v xml:space="preserve">Luigi </v>
      </c>
      <c r="B64" s="8" t="str">
        <f>RIGHT(C64,LEN(C64)-SEARCH(" ",C64,1))</f>
        <v>Mancini</v>
      </c>
      <c r="C64" s="19" t="s">
        <v>423</v>
      </c>
      <c r="D64" s="19" t="s">
        <v>672</v>
      </c>
      <c r="E64" s="18" t="s">
        <v>251</v>
      </c>
      <c r="F64" s="18" t="s">
        <v>181</v>
      </c>
      <c r="G64" s="4" t="s">
        <v>141</v>
      </c>
      <c r="J64" s="12" t="s">
        <v>424</v>
      </c>
      <c r="K64" s="6" t="s">
        <v>425</v>
      </c>
      <c r="N64" s="4" t="s">
        <v>143</v>
      </c>
      <c r="O64" s="35" t="s">
        <v>144</v>
      </c>
      <c r="P64" s="40">
        <v>0</v>
      </c>
      <c r="Q64" s="36"/>
      <c r="R64" s="37"/>
    </row>
    <row r="65" spans="1:18" ht="31">
      <c r="A65" t="s">
        <v>684</v>
      </c>
      <c r="B65" s="8" t="s">
        <v>685</v>
      </c>
      <c r="C65" s="42" t="s">
        <v>686</v>
      </c>
      <c r="D65" s="9" t="s">
        <v>689</v>
      </c>
      <c r="E65" s="43" t="s">
        <v>155</v>
      </c>
      <c r="F65" s="18" t="s">
        <v>191</v>
      </c>
      <c r="G65" s="4" t="s">
        <v>141</v>
      </c>
      <c r="K65" t="s">
        <v>688</v>
      </c>
      <c r="Q65" s="33"/>
    </row>
    <row r="66" spans="1:18" ht="108.5">
      <c r="A66" t="str">
        <f t="shared" ref="A66:A72" si="2">LEFT(C66, SEARCH(" ",C66,1))</f>
        <v xml:space="preserve">Francesco </v>
      </c>
      <c r="B66" s="8" t="str">
        <f>RIGHT(C66,LEN(C66)-SEARCH(" ",C66,1))</f>
        <v>Marzari</v>
      </c>
      <c r="C66" s="18" t="s">
        <v>426</v>
      </c>
      <c r="D66" s="18" t="s">
        <v>427</v>
      </c>
      <c r="E66" s="18" t="s">
        <v>155</v>
      </c>
      <c r="F66" s="18" t="s">
        <v>191</v>
      </c>
      <c r="G66" s="4" t="s">
        <v>141</v>
      </c>
      <c r="H66" s="11" t="s">
        <v>227</v>
      </c>
      <c r="J66" s="12" t="s">
        <v>428</v>
      </c>
      <c r="K66" s="6" t="s">
        <v>429</v>
      </c>
      <c r="L66" s="13" t="s">
        <v>430</v>
      </c>
      <c r="O66" s="35" t="s">
        <v>144</v>
      </c>
      <c r="P66" s="37">
        <v>9</v>
      </c>
      <c r="Q66" s="33"/>
      <c r="R66" s="14"/>
    </row>
    <row r="67" spans="1:18" ht="31">
      <c r="A67" t="str">
        <f t="shared" si="2"/>
        <v xml:space="preserve">Sabrina </v>
      </c>
      <c r="B67" s="8" t="str">
        <f>RIGHT(C67,LEN(C67)-SEARCH(" ",C67,1))</f>
        <v>Masiero</v>
      </c>
      <c r="C67" s="18" t="s">
        <v>431</v>
      </c>
      <c r="D67" s="18" t="s">
        <v>432</v>
      </c>
      <c r="E67" s="44" t="s">
        <v>639</v>
      </c>
      <c r="F67" s="44" t="s">
        <v>140</v>
      </c>
      <c r="G67" s="4" t="s">
        <v>141</v>
      </c>
      <c r="J67" s="11" t="s">
        <v>165</v>
      </c>
      <c r="K67" s="47" t="s">
        <v>433</v>
      </c>
      <c r="L67" s="13" t="s">
        <v>434</v>
      </c>
      <c r="N67" s="46" t="s">
        <v>638</v>
      </c>
      <c r="O67" s="14"/>
      <c r="P67" s="37">
        <v>6</v>
      </c>
      <c r="Q67" s="36"/>
      <c r="R67" s="37"/>
    </row>
    <row r="68" spans="1:18" ht="77.5">
      <c r="A68" t="str">
        <f t="shared" si="2"/>
        <v xml:space="preserve">Sergio </v>
      </c>
      <c r="B68" s="8" t="str">
        <f>RIGHT(C68,LEN(C68)-SEARCH(" ",C68,1))</f>
        <v>Messina</v>
      </c>
      <c r="C68" s="18" t="s">
        <v>435</v>
      </c>
      <c r="D68" s="18" t="s">
        <v>436</v>
      </c>
      <c r="E68" s="18" t="s">
        <v>195</v>
      </c>
      <c r="F68" s="18"/>
      <c r="G68" s="4" t="s">
        <v>141</v>
      </c>
      <c r="H68" s="11" t="s">
        <v>437</v>
      </c>
      <c r="J68" s="12" t="s">
        <v>438</v>
      </c>
      <c r="K68" s="6" t="s">
        <v>439</v>
      </c>
      <c r="L68" s="13" t="s">
        <v>440</v>
      </c>
      <c r="O68" s="35" t="s">
        <v>144</v>
      </c>
      <c r="P68">
        <v>7</v>
      </c>
      <c r="Q68" s="33"/>
    </row>
    <row r="69" spans="1:18" ht="108.5">
      <c r="A69" t="str">
        <f t="shared" si="2"/>
        <v xml:space="preserve">Giuseppina </v>
      </c>
      <c r="B69" s="8" t="str">
        <f>RIGHT(C69,LEN(C69)-SEARCH(" ",C69,1))</f>
        <v>Micela</v>
      </c>
      <c r="C69" s="18" t="s">
        <v>441</v>
      </c>
      <c r="D69" s="18" t="s">
        <v>442</v>
      </c>
      <c r="E69" s="18" t="s">
        <v>140</v>
      </c>
      <c r="F69" s="18"/>
      <c r="G69" s="18" t="s">
        <v>141</v>
      </c>
      <c r="H69" s="11" t="s">
        <v>443</v>
      </c>
      <c r="I69" s="11" t="s">
        <v>444</v>
      </c>
      <c r="K69" s="6" t="s">
        <v>445</v>
      </c>
      <c r="L69" s="13" t="s">
        <v>446</v>
      </c>
      <c r="M69" s="12" t="s">
        <v>278</v>
      </c>
      <c r="N69" s="12" t="s">
        <v>143</v>
      </c>
      <c r="O69" s="35" t="s">
        <v>144</v>
      </c>
      <c r="P69" s="37">
        <v>0</v>
      </c>
      <c r="Q69" s="36" t="s">
        <v>622</v>
      </c>
      <c r="R69" s="37"/>
    </row>
    <row r="70" spans="1:18">
      <c r="A70" t="str">
        <f t="shared" si="2"/>
        <v xml:space="preserve">Paolo </v>
      </c>
      <c r="B70" s="8" t="s">
        <v>447</v>
      </c>
      <c r="C70" s="18" t="s">
        <v>448</v>
      </c>
      <c r="D70" s="18" t="s">
        <v>449</v>
      </c>
      <c r="E70" s="18" t="s">
        <v>198</v>
      </c>
      <c r="F70" s="18"/>
      <c r="G70" s="4" t="s">
        <v>141</v>
      </c>
      <c r="K70" s="6" t="s">
        <v>450</v>
      </c>
      <c r="O70" s="14" t="s">
        <v>144</v>
      </c>
      <c r="P70">
        <v>9</v>
      </c>
      <c r="Q70" s="33"/>
      <c r="R70" s="14"/>
    </row>
    <row r="71" spans="1:18">
      <c r="A71" t="str">
        <f t="shared" si="2"/>
        <v xml:space="preserve">Emilio </v>
      </c>
      <c r="B71" s="8" t="str">
        <f>RIGHT(C71,LEN(C71)-SEARCH(" ",C71,1))</f>
        <v>Molinari</v>
      </c>
      <c r="C71" s="18" t="s">
        <v>451</v>
      </c>
      <c r="D71" s="18" t="s">
        <v>452</v>
      </c>
      <c r="E71" s="43" t="s">
        <v>636</v>
      </c>
      <c r="F71" s="43"/>
      <c r="G71" s="4" t="s">
        <v>141</v>
      </c>
      <c r="J71" s="12" t="s">
        <v>453</v>
      </c>
      <c r="K71" s="6" t="s">
        <v>454</v>
      </c>
      <c r="M71" s="4" t="s">
        <v>278</v>
      </c>
      <c r="N71" s="12" t="s">
        <v>143</v>
      </c>
      <c r="O71" s="35" t="s">
        <v>144</v>
      </c>
      <c r="P71" s="37">
        <v>0</v>
      </c>
      <c r="Q71" s="36" t="s">
        <v>622</v>
      </c>
      <c r="R71" s="37"/>
    </row>
    <row r="72" spans="1:18" ht="31">
      <c r="A72" t="str">
        <f t="shared" si="2"/>
        <v xml:space="preserve">Marco </v>
      </c>
      <c r="B72" s="8" t="str">
        <f>RIGHT(C72,LEN(C72)-SEARCH(" ",C72,1))</f>
        <v>Molinaro</v>
      </c>
      <c r="C72" s="18" t="s">
        <v>455</v>
      </c>
      <c r="D72" s="18" t="s">
        <v>456</v>
      </c>
      <c r="E72" s="18" t="s">
        <v>198</v>
      </c>
      <c r="F72" s="18"/>
      <c r="G72" s="4" t="s">
        <v>141</v>
      </c>
      <c r="H72" s="11" t="s">
        <v>385</v>
      </c>
      <c r="I72" s="11" t="s">
        <v>457</v>
      </c>
      <c r="J72" s="12" t="s">
        <v>458</v>
      </c>
      <c r="K72" s="6" t="s">
        <v>459</v>
      </c>
      <c r="O72" s="24" t="s">
        <v>144</v>
      </c>
      <c r="P72">
        <v>4</v>
      </c>
      <c r="Q72" s="33"/>
    </row>
    <row r="73" spans="1:18">
      <c r="A73" t="s">
        <v>460</v>
      </c>
      <c r="B73" s="8" t="s">
        <v>461</v>
      </c>
      <c r="C73" s="18" t="s">
        <v>462</v>
      </c>
      <c r="D73" s="18" t="s">
        <v>456</v>
      </c>
      <c r="E73" s="18" t="s">
        <v>155</v>
      </c>
      <c r="F73" s="18" t="s">
        <v>191</v>
      </c>
      <c r="G73" s="4" t="s">
        <v>141</v>
      </c>
      <c r="K73" s="6" t="s">
        <v>463</v>
      </c>
      <c r="O73" s="14"/>
      <c r="P73"/>
      <c r="Q73" s="33"/>
    </row>
    <row r="74" spans="1:18">
      <c r="A74" t="str">
        <f>LEFT(C74, SEARCH(" ",C74,1))</f>
        <v xml:space="preserve">Carlo </v>
      </c>
      <c r="B74" s="8" t="str">
        <f>RIGHT(C74,LEN(C74)-SEARCH(" ",C74,1))</f>
        <v>Mordasini</v>
      </c>
      <c r="C74" s="18" t="s">
        <v>127</v>
      </c>
      <c r="D74" s="18" t="s">
        <v>128</v>
      </c>
      <c r="E74" s="18" t="s">
        <v>129</v>
      </c>
      <c r="F74" s="18"/>
      <c r="G74" s="4" t="s">
        <v>77</v>
      </c>
      <c r="H74" s="11" t="s">
        <v>130</v>
      </c>
      <c r="J74" s="12" t="s">
        <v>131</v>
      </c>
      <c r="K74" s="6" t="s">
        <v>132</v>
      </c>
      <c r="L74" s="13" t="s">
        <v>133</v>
      </c>
      <c r="O74" s="14"/>
      <c r="P74"/>
      <c r="Q74" s="33"/>
    </row>
    <row r="75" spans="1:18">
      <c r="A75" t="str">
        <f>LEFT(C75, SEARCH(" ",C75,1))</f>
        <v xml:space="preserve">Ulisse </v>
      </c>
      <c r="B75" s="8" t="str">
        <f>RIGHT(C75,LEN(C75)-SEARCH(" ",C75,1))</f>
        <v>Munari</v>
      </c>
      <c r="C75" s="18" t="s">
        <v>464</v>
      </c>
      <c r="D75" s="18" t="s">
        <v>465</v>
      </c>
      <c r="E75" s="18" t="s">
        <v>191</v>
      </c>
      <c r="F75" s="18"/>
      <c r="G75" s="4" t="s">
        <v>141</v>
      </c>
      <c r="K75" s="6" t="s">
        <v>466</v>
      </c>
      <c r="O75" s="14" t="s">
        <v>144</v>
      </c>
      <c r="P75">
        <v>9</v>
      </c>
      <c r="Q75" s="33"/>
      <c r="R75" s="14"/>
    </row>
    <row r="76" spans="1:18" ht="31">
      <c r="A76" t="str">
        <f>LEFT(C76, SEARCH(" ",C76,1))</f>
        <v xml:space="preserve">Domenico </v>
      </c>
      <c r="B76" s="8" t="str">
        <f>RIGHT(C76,LEN(C76)-SEARCH(" ",C76,1))</f>
        <v>Nardiello</v>
      </c>
      <c r="C76" s="18" t="s">
        <v>467</v>
      </c>
      <c r="D76" s="18" t="s">
        <v>468</v>
      </c>
      <c r="E76" s="18" t="s">
        <v>155</v>
      </c>
      <c r="F76" s="18" t="s">
        <v>191</v>
      </c>
      <c r="G76" s="4" t="s">
        <v>141</v>
      </c>
      <c r="J76" s="12" t="s">
        <v>469</v>
      </c>
      <c r="K76" s="6" t="s">
        <v>470</v>
      </c>
      <c r="O76" s="14"/>
      <c r="P76">
        <v>9</v>
      </c>
      <c r="Q76" s="33"/>
      <c r="R76" s="14" t="s">
        <v>224</v>
      </c>
    </row>
    <row r="77" spans="1:18" ht="124">
      <c r="A77" t="str">
        <f>LEFT(C77, SEARCH(" ",C77,1))</f>
        <v xml:space="preserve">Valerio </v>
      </c>
      <c r="B77" s="8" t="str">
        <f>RIGHT(C77,LEN(C77)-SEARCH(" ",C77,1))</f>
        <v>Nascimbeni</v>
      </c>
      <c r="C77" s="18" t="s">
        <v>471</v>
      </c>
      <c r="D77" s="18" t="s">
        <v>472</v>
      </c>
      <c r="E77" s="18" t="s">
        <v>191</v>
      </c>
      <c r="F77" s="18"/>
      <c r="G77" s="4" t="s">
        <v>141</v>
      </c>
      <c r="H77" s="11" t="s">
        <v>473</v>
      </c>
      <c r="I77" s="11" t="s">
        <v>416</v>
      </c>
      <c r="J77" s="12" t="s">
        <v>474</v>
      </c>
      <c r="K77" s="6" t="s">
        <v>475</v>
      </c>
      <c r="N77" s="4" t="s">
        <v>143</v>
      </c>
      <c r="O77" s="24" t="s">
        <v>144</v>
      </c>
      <c r="P77" s="40">
        <v>0</v>
      </c>
      <c r="Q77" s="36"/>
      <c r="R77" s="37"/>
    </row>
    <row r="78" spans="1:18">
      <c r="A78" t="s">
        <v>476</v>
      </c>
      <c r="B78" s="8" t="s">
        <v>477</v>
      </c>
      <c r="C78" s="18" t="s">
        <v>478</v>
      </c>
      <c r="D78" s="18" t="s">
        <v>479</v>
      </c>
      <c r="E78" s="18" t="s">
        <v>640</v>
      </c>
      <c r="F78" s="18" t="s">
        <v>637</v>
      </c>
      <c r="G78" s="4" t="s">
        <v>141</v>
      </c>
      <c r="K78" s="6" t="s">
        <v>480</v>
      </c>
      <c r="O78" s="14" t="s">
        <v>144</v>
      </c>
      <c r="P78"/>
      <c r="Q78" s="33"/>
    </row>
    <row r="79" spans="1:18" ht="186">
      <c r="A79" t="str">
        <f t="shared" ref="A79:A85" si="3">LEFT(C79, SEARCH(" ",C79,1))</f>
        <v xml:space="preserve">Isabella </v>
      </c>
      <c r="B79" s="8" t="str">
        <f t="shared" ref="B79:B85" si="4">RIGHT(C79,LEN(C79)-SEARCH(" ",C79,1))</f>
        <v>Pagano</v>
      </c>
      <c r="C79" s="18" t="s">
        <v>481</v>
      </c>
      <c r="D79" s="18" t="s">
        <v>482</v>
      </c>
      <c r="E79" s="18" t="s">
        <v>195</v>
      </c>
      <c r="F79" s="18"/>
      <c r="G79" s="4" t="s">
        <v>141</v>
      </c>
      <c r="H79" s="11" t="s">
        <v>483</v>
      </c>
      <c r="I79" s="11" t="s">
        <v>484</v>
      </c>
      <c r="J79" s="12" t="s">
        <v>485</v>
      </c>
      <c r="K79" s="6" t="s">
        <v>486</v>
      </c>
      <c r="L79" s="13" t="s">
        <v>487</v>
      </c>
      <c r="M79" s="12" t="s">
        <v>278</v>
      </c>
      <c r="N79" s="12" t="s">
        <v>143</v>
      </c>
      <c r="O79" s="12" t="s">
        <v>144</v>
      </c>
      <c r="P79" s="37">
        <v>0</v>
      </c>
      <c r="Q79" s="36"/>
      <c r="R79" s="37"/>
    </row>
    <row r="80" spans="1:18">
      <c r="A80" t="str">
        <f t="shared" si="3"/>
        <v xml:space="preserve">Marco </v>
      </c>
      <c r="B80" s="8" t="str">
        <f t="shared" si="4"/>
        <v>Pedani</v>
      </c>
      <c r="C80" s="18" t="s">
        <v>488</v>
      </c>
      <c r="D80" s="18" t="s">
        <v>489</v>
      </c>
      <c r="E80" s="29" t="s">
        <v>164</v>
      </c>
      <c r="F80" s="29"/>
      <c r="G80" s="4" t="s">
        <v>141</v>
      </c>
      <c r="H80" s="11" t="s">
        <v>490</v>
      </c>
      <c r="J80" s="12" t="s">
        <v>453</v>
      </c>
      <c r="K80" s="6" t="s">
        <v>491</v>
      </c>
      <c r="O80" s="14"/>
      <c r="P80">
        <v>2</v>
      </c>
      <c r="Q80" s="33"/>
    </row>
    <row r="81" spans="1:18" ht="62">
      <c r="A81" t="str">
        <f t="shared" si="3"/>
        <v xml:space="preserve">Francesco </v>
      </c>
      <c r="B81" s="8" t="str">
        <f t="shared" si="4"/>
        <v>Pepe</v>
      </c>
      <c r="C81" s="18" t="s">
        <v>114</v>
      </c>
      <c r="D81" s="18" t="s">
        <v>115</v>
      </c>
      <c r="E81" s="19" t="s">
        <v>111</v>
      </c>
      <c r="F81" s="19"/>
      <c r="G81" s="4" t="s">
        <v>77</v>
      </c>
      <c r="J81" s="12" t="s">
        <v>116</v>
      </c>
      <c r="K81" s="6" t="s">
        <v>117</v>
      </c>
      <c r="O81" s="14"/>
      <c r="P81"/>
      <c r="Q81" s="33"/>
    </row>
    <row r="82" spans="1:18" ht="42.5">
      <c r="A82" t="str">
        <f t="shared" si="3"/>
        <v xml:space="preserve">Manuel </v>
      </c>
      <c r="B82" s="8" t="str">
        <f t="shared" si="4"/>
        <v>Perger</v>
      </c>
      <c r="C82" s="18" t="s">
        <v>88</v>
      </c>
      <c r="D82" s="18" t="s">
        <v>489</v>
      </c>
      <c r="E82" s="49" t="s">
        <v>644</v>
      </c>
      <c r="F82" s="49"/>
      <c r="G82" s="18" t="s">
        <v>77</v>
      </c>
      <c r="J82" s="12" t="s">
        <v>90</v>
      </c>
      <c r="K82" s="6" t="s">
        <v>91</v>
      </c>
      <c r="O82" s="14"/>
      <c r="P82"/>
      <c r="Q82" s="33"/>
    </row>
    <row r="83" spans="1:18">
      <c r="A83" t="str">
        <f t="shared" si="3"/>
        <v xml:space="preserve">Antonino </v>
      </c>
      <c r="B83" s="8" t="str">
        <f t="shared" si="4"/>
        <v>Petralia</v>
      </c>
      <c r="C83" s="18" t="s">
        <v>492</v>
      </c>
      <c r="D83" s="18"/>
      <c r="E83" s="29" t="s">
        <v>140</v>
      </c>
      <c r="F83" s="29"/>
      <c r="G83" s="18" t="s">
        <v>141</v>
      </c>
      <c r="K83" s="6" t="s">
        <v>493</v>
      </c>
      <c r="O83" s="14"/>
      <c r="P83"/>
      <c r="Q83" s="33"/>
    </row>
    <row r="84" spans="1:18">
      <c r="A84" t="str">
        <f t="shared" si="3"/>
        <v xml:space="preserve">Ignazio </v>
      </c>
      <c r="B84" s="8" t="str">
        <f t="shared" si="4"/>
        <v>Pillitteri</v>
      </c>
      <c r="C84" s="18" t="s">
        <v>494</v>
      </c>
      <c r="D84" s="18" t="s">
        <v>495</v>
      </c>
      <c r="E84" s="18" t="s">
        <v>140</v>
      </c>
      <c r="F84" s="18"/>
      <c r="G84" s="18" t="s">
        <v>141</v>
      </c>
      <c r="J84" s="12" t="s">
        <v>90</v>
      </c>
      <c r="K84" s="6" t="s">
        <v>496</v>
      </c>
      <c r="O84" s="24" t="s">
        <v>144</v>
      </c>
      <c r="P84"/>
      <c r="Q84" s="33"/>
    </row>
    <row r="85" spans="1:18">
      <c r="A85" t="str">
        <f t="shared" si="3"/>
        <v xml:space="preserve">Matteo </v>
      </c>
      <c r="B85" s="8" t="str">
        <f t="shared" si="4"/>
        <v>Pinamonti</v>
      </c>
      <c r="C85" s="18" t="s">
        <v>497</v>
      </c>
      <c r="D85" s="18" t="s">
        <v>498</v>
      </c>
      <c r="E85" s="18" t="s">
        <v>181</v>
      </c>
      <c r="F85" s="18"/>
      <c r="G85" s="18" t="s">
        <v>141</v>
      </c>
      <c r="K85" t="s">
        <v>663</v>
      </c>
      <c r="L85" s="13" t="s">
        <v>499</v>
      </c>
      <c r="O85" s="14"/>
      <c r="P85"/>
      <c r="Q85" s="33"/>
      <c r="R85" t="s">
        <v>157</v>
      </c>
    </row>
    <row r="86" spans="1:18">
      <c r="A86" t="s">
        <v>239</v>
      </c>
      <c r="B86" s="8" t="s">
        <v>500</v>
      </c>
      <c r="C86" s="18" t="s">
        <v>501</v>
      </c>
      <c r="D86" s="18" t="s">
        <v>502</v>
      </c>
      <c r="E86" s="18" t="s">
        <v>662</v>
      </c>
      <c r="F86" s="18" t="s">
        <v>637</v>
      </c>
      <c r="G86" s="18" t="s">
        <v>141</v>
      </c>
      <c r="K86" t="s">
        <v>649</v>
      </c>
      <c r="L86" t="s">
        <v>648</v>
      </c>
      <c r="O86" s="14"/>
      <c r="P86"/>
      <c r="Q86" s="33"/>
      <c r="R86" t="s">
        <v>224</v>
      </c>
    </row>
    <row r="87" spans="1:18" ht="31">
      <c r="A87" t="s">
        <v>503</v>
      </c>
      <c r="B87" s="8" t="s">
        <v>504</v>
      </c>
      <c r="C87" s="18" t="s">
        <v>505</v>
      </c>
      <c r="D87" s="18" t="s">
        <v>506</v>
      </c>
      <c r="E87" s="18" t="s">
        <v>668</v>
      </c>
      <c r="F87" s="18"/>
      <c r="G87" s="18" t="s">
        <v>141</v>
      </c>
      <c r="K87" s="6" t="s">
        <v>507</v>
      </c>
      <c r="O87" s="14"/>
      <c r="P87"/>
      <c r="Q87" s="33"/>
    </row>
    <row r="88" spans="1:18" ht="77.5">
      <c r="A88" t="str">
        <f>LEFT(C88, SEARCH(" ",C88,1))</f>
        <v xml:space="preserve">Giampaolo </v>
      </c>
      <c r="B88" s="8" t="str">
        <f>RIGHT(C88,LEN(C88)-SEARCH(" ",C88,1))</f>
        <v>Piotto</v>
      </c>
      <c r="C88" s="18" t="s">
        <v>508</v>
      </c>
      <c r="D88" s="18" t="s">
        <v>509</v>
      </c>
      <c r="E88" s="18" t="s">
        <v>155</v>
      </c>
      <c r="F88" s="18" t="s">
        <v>191</v>
      </c>
      <c r="G88" s="18" t="s">
        <v>141</v>
      </c>
      <c r="H88" s="11" t="s">
        <v>510</v>
      </c>
      <c r="J88" s="12" t="s">
        <v>511</v>
      </c>
      <c r="K88" s="6" t="s">
        <v>512</v>
      </c>
      <c r="M88" s="12" t="s">
        <v>278</v>
      </c>
      <c r="N88" s="12" t="s">
        <v>143</v>
      </c>
      <c r="O88" s="12" t="s">
        <v>144</v>
      </c>
      <c r="P88" s="37">
        <v>0</v>
      </c>
      <c r="Q88" s="36"/>
      <c r="R88" s="37"/>
    </row>
    <row r="89" spans="1:18" ht="62">
      <c r="A89" t="str">
        <f>LEFT(C89, SEARCH(" ",C89,1))</f>
        <v xml:space="preserve">Ennio </v>
      </c>
      <c r="B89" s="8" t="str">
        <f>RIGHT(C89,LEN(C89)-SEARCH(" ",C89,1))</f>
        <v>Poretti</v>
      </c>
      <c r="C89" s="18" t="s">
        <v>513</v>
      </c>
      <c r="D89" s="18" t="s">
        <v>514</v>
      </c>
      <c r="E89" s="43" t="s">
        <v>164</v>
      </c>
      <c r="F89" s="43"/>
      <c r="G89" s="18" t="s">
        <v>141</v>
      </c>
      <c r="H89" s="11" t="s">
        <v>515</v>
      </c>
      <c r="K89" s="6" t="s">
        <v>516</v>
      </c>
      <c r="L89" s="13" t="s">
        <v>517</v>
      </c>
      <c r="M89" s="4" t="s">
        <v>278</v>
      </c>
      <c r="N89" s="12" t="s">
        <v>143</v>
      </c>
      <c r="O89" s="35" t="s">
        <v>144</v>
      </c>
      <c r="P89" s="37">
        <v>0</v>
      </c>
      <c r="Q89" s="36"/>
      <c r="R89" s="37"/>
    </row>
    <row r="90" spans="1:18" ht="31">
      <c r="A90" t="str">
        <f>LEFT(C90, SEARCH(" ",C90,1))</f>
        <v xml:space="preserve">Loredana </v>
      </c>
      <c r="B90" s="8" t="str">
        <f>RIGHT(C90,LEN(C90)-SEARCH(" ",C90,1))</f>
        <v>Prisinzano</v>
      </c>
      <c r="C90" s="18" t="s">
        <v>518</v>
      </c>
      <c r="D90" s="18" t="s">
        <v>519</v>
      </c>
      <c r="E90" s="18" t="s">
        <v>140</v>
      </c>
      <c r="F90" s="18"/>
      <c r="G90" s="18" t="s">
        <v>141</v>
      </c>
      <c r="H90" s="11" t="s">
        <v>357</v>
      </c>
      <c r="K90" s="6" t="s">
        <v>520</v>
      </c>
      <c r="L90" s="13" t="s">
        <v>521</v>
      </c>
      <c r="O90" s="14" t="s">
        <v>144</v>
      </c>
      <c r="P90">
        <v>9</v>
      </c>
      <c r="Q90" s="33"/>
      <c r="R90" s="14"/>
    </row>
    <row r="91" spans="1:18">
      <c r="A91" t="str">
        <f>LEFT(C91, SEARCH(" ",C91,1))</f>
        <v xml:space="preserve">Samuel </v>
      </c>
      <c r="B91" s="8" t="str">
        <f>RIGHT(C91,LEN(C91)-SEARCH(" ",C91,1))</f>
        <v>Quinn</v>
      </c>
      <c r="C91" s="20" t="s">
        <v>136</v>
      </c>
      <c r="D91" s="18"/>
      <c r="E91" s="18"/>
      <c r="F91" s="18"/>
      <c r="G91" s="4" t="s">
        <v>77</v>
      </c>
      <c r="J91"/>
      <c r="K91" s="6" t="s">
        <v>137</v>
      </c>
      <c r="O91" s="14"/>
      <c r="P91"/>
      <c r="Q91" s="33"/>
    </row>
    <row r="92" spans="1:18">
      <c r="A92" t="s">
        <v>522</v>
      </c>
      <c r="B92" s="8" t="s">
        <v>523</v>
      </c>
      <c r="C92" s="18" t="s">
        <v>524</v>
      </c>
      <c r="D92" s="18" t="s">
        <v>525</v>
      </c>
      <c r="E92" s="18" t="s">
        <v>408</v>
      </c>
      <c r="F92" s="18"/>
      <c r="G92" s="4" t="s">
        <v>141</v>
      </c>
      <c r="K92" s="6" t="s">
        <v>526</v>
      </c>
      <c r="O92" s="14"/>
      <c r="P92"/>
      <c r="Q92" s="33"/>
      <c r="R92" t="s">
        <v>157</v>
      </c>
    </row>
    <row r="93" spans="1:18" ht="46.5">
      <c r="A93" t="str">
        <f>LEFT(C93, SEARCH(" ",C93,1))</f>
        <v xml:space="preserve">Monica </v>
      </c>
      <c r="B93" s="8" t="str">
        <f>RIGHT(C93,LEN(C93)-SEARCH(" ",C93,1))</f>
        <v>Rainer</v>
      </c>
      <c r="C93" s="18" t="s">
        <v>527</v>
      </c>
      <c r="D93" s="18" t="s">
        <v>528</v>
      </c>
      <c r="E93" s="18" t="s">
        <v>637</v>
      </c>
      <c r="F93" s="18"/>
      <c r="G93" s="4" t="s">
        <v>141</v>
      </c>
      <c r="I93" s="11" t="s">
        <v>529</v>
      </c>
      <c r="J93" s="12" t="s">
        <v>530</v>
      </c>
      <c r="K93" s="6" t="s">
        <v>531</v>
      </c>
      <c r="N93" s="4" t="s">
        <v>143</v>
      </c>
      <c r="O93" s="14"/>
      <c r="P93" s="40">
        <v>0</v>
      </c>
      <c r="Q93" s="36" t="s">
        <v>621</v>
      </c>
      <c r="R93" s="14"/>
    </row>
    <row r="94" spans="1:18">
      <c r="A94" t="str">
        <f>LEFT(C94, SEARCH(" ",C94,1))</f>
        <v xml:space="preserve">Rafael </v>
      </c>
      <c r="B94" s="8" t="str">
        <f>RIGHT(C94,LEN(C94)-SEARCH(" ",C94,1))</f>
        <v>Rebolo</v>
      </c>
      <c r="C94" s="18" t="s">
        <v>84</v>
      </c>
      <c r="D94" s="18" t="s">
        <v>85</v>
      </c>
      <c r="E94" s="18" t="s">
        <v>86</v>
      </c>
      <c r="F94" s="18"/>
      <c r="G94" s="4" t="s">
        <v>77</v>
      </c>
      <c r="K94" s="6" t="s">
        <v>87</v>
      </c>
      <c r="O94" s="14"/>
      <c r="P94"/>
      <c r="Q94" s="33"/>
    </row>
    <row r="95" spans="1:18">
      <c r="A95" t="str">
        <f>LEFT(C95, SEARCH(" ",C95,1))</f>
        <v xml:space="preserve">Ignasi </v>
      </c>
      <c r="B95" s="8" t="str">
        <f>RIGHT(C95,LEN(C95)-SEARCH(" ",C95,1))</f>
        <v>Ribas</v>
      </c>
      <c r="C95" s="18" t="s">
        <v>92</v>
      </c>
      <c r="D95" s="18" t="s">
        <v>93</v>
      </c>
      <c r="E95" s="19" t="s">
        <v>89</v>
      </c>
      <c r="F95" s="19"/>
      <c r="G95" s="4" t="s">
        <v>77</v>
      </c>
      <c r="K95" s="6" t="s">
        <v>94</v>
      </c>
      <c r="L95" s="13" t="s">
        <v>95</v>
      </c>
      <c r="O95" s="14"/>
      <c r="P95"/>
      <c r="Q95" s="33"/>
    </row>
    <row r="96" spans="1:18" ht="31">
      <c r="A96" t="str">
        <f>LEFT(C96, SEARCH(" ",C96,SEARCH(" ",C96,1)+1))</f>
        <v xml:space="preserve">Nunos C. </v>
      </c>
      <c r="B96" s="8" t="str">
        <f>RIGHT(C96,LEN(C96)-SEARCH(" ",C96,SEARCH(" ",C96)+1))</f>
        <v>Santos</v>
      </c>
      <c r="C96" s="18" t="s">
        <v>123</v>
      </c>
      <c r="D96" s="18" t="s">
        <v>124</v>
      </c>
      <c r="E96" s="19" t="s">
        <v>125</v>
      </c>
      <c r="F96" s="19"/>
      <c r="G96" s="4" t="s">
        <v>77</v>
      </c>
      <c r="K96" s="6" t="s">
        <v>126</v>
      </c>
      <c r="O96" s="14"/>
      <c r="P96"/>
      <c r="Q96" s="33"/>
    </row>
    <row r="97" spans="1:18">
      <c r="A97" t="str">
        <f>LEFT(C97, SEARCH(" ",C97,1))</f>
        <v xml:space="preserve">Clementina </v>
      </c>
      <c r="B97" s="8" t="str">
        <f>RIGHT(C97,LEN(C97)-SEARCH(" ",C97,1))</f>
        <v>Sasso</v>
      </c>
      <c r="C97" s="18" t="s">
        <v>532</v>
      </c>
      <c r="D97" s="18"/>
      <c r="E97" s="18" t="s">
        <v>149</v>
      </c>
      <c r="F97" s="18"/>
      <c r="G97" s="4" t="s">
        <v>141</v>
      </c>
      <c r="K97" s="6" t="s">
        <v>533</v>
      </c>
      <c r="N97" s="4"/>
      <c r="O97" s="24" t="s">
        <v>144</v>
      </c>
      <c r="P97"/>
      <c r="Q97" s="33"/>
    </row>
    <row r="98" spans="1:18" ht="31">
      <c r="A98" t="str">
        <f>LEFT(C98, SEARCH(" ",C98,1))</f>
        <v xml:space="preserve">Gaetano </v>
      </c>
      <c r="B98" s="8" t="str">
        <f>RIGHT(C98,LEN(C98)-SEARCH(" ",C98,1))</f>
        <v>Scandariato</v>
      </c>
      <c r="C98" s="18" t="s">
        <v>534</v>
      </c>
      <c r="D98" s="18" t="s">
        <v>535</v>
      </c>
      <c r="E98" s="18" t="s">
        <v>195</v>
      </c>
      <c r="F98" s="18"/>
      <c r="G98" s="4" t="s">
        <v>141</v>
      </c>
      <c r="H98" s="11" t="s">
        <v>536</v>
      </c>
      <c r="I98" s="11" t="s">
        <v>537</v>
      </c>
      <c r="K98" s="6" t="s">
        <v>538</v>
      </c>
      <c r="N98" s="4" t="s">
        <v>143</v>
      </c>
      <c r="O98" s="24" t="s">
        <v>144</v>
      </c>
      <c r="P98" s="40">
        <v>0</v>
      </c>
      <c r="Q98" s="36"/>
      <c r="R98" s="14"/>
    </row>
    <row r="99" spans="1:18">
      <c r="A99" t="str">
        <f>LEFT(C99, SEARCH(" ",C99,1))</f>
        <v xml:space="preserve">Evgenya </v>
      </c>
      <c r="B99" s="8" t="str">
        <f>RIGHT(C99,LEN(C99)-SEARCH(" ",C99,1))</f>
        <v>Shkolnik</v>
      </c>
      <c r="C99" s="19" t="s">
        <v>100</v>
      </c>
      <c r="D99" s="19" t="s">
        <v>101</v>
      </c>
      <c r="E99" s="18" t="s">
        <v>102</v>
      </c>
      <c r="F99" s="18"/>
      <c r="G99" s="4" t="s">
        <v>77</v>
      </c>
      <c r="J99" s="12" t="s">
        <v>103</v>
      </c>
      <c r="K99" s="6" t="s">
        <v>104</v>
      </c>
      <c r="O99" s="14"/>
      <c r="P99"/>
      <c r="Q99" s="33"/>
    </row>
    <row r="100" spans="1:18">
      <c r="A100" t="s">
        <v>539</v>
      </c>
      <c r="B100" s="8" t="s">
        <v>540</v>
      </c>
      <c r="C100" s="18" t="s">
        <v>541</v>
      </c>
      <c r="D100" s="18" t="s">
        <v>542</v>
      </c>
      <c r="E100" s="43" t="s">
        <v>155</v>
      </c>
      <c r="F100" s="18" t="s">
        <v>195</v>
      </c>
      <c r="G100" s="4" t="s">
        <v>141</v>
      </c>
      <c r="K100" s="6" t="s">
        <v>543</v>
      </c>
      <c r="L100" s="30" t="s">
        <v>544</v>
      </c>
      <c r="O100" s="14"/>
      <c r="P100"/>
      <c r="Q100" s="33"/>
      <c r="R100" t="s">
        <v>157</v>
      </c>
    </row>
    <row r="101" spans="1:18">
      <c r="A101" t="str">
        <f>LEFT(C101, SEARCH(" ",C101,1))</f>
        <v xml:space="preserve">Roberto </v>
      </c>
      <c r="B101" s="8" t="str">
        <f>RIGHT(C101,LEN(C101)-SEARCH(" ",C101,1))</f>
        <v>Silvotti</v>
      </c>
      <c r="C101" s="18" t="s">
        <v>545</v>
      </c>
      <c r="D101" s="18" t="s">
        <v>546</v>
      </c>
      <c r="E101" s="18" t="s">
        <v>181</v>
      </c>
      <c r="F101" s="18"/>
      <c r="G101" s="4" t="s">
        <v>141</v>
      </c>
      <c r="K101" s="6" t="s">
        <v>547</v>
      </c>
      <c r="O101" s="14" t="s">
        <v>144</v>
      </c>
      <c r="P101">
        <v>9</v>
      </c>
      <c r="Q101" s="33"/>
      <c r="R101" s="14"/>
    </row>
    <row r="102" spans="1:18">
      <c r="A102" t="s">
        <v>548</v>
      </c>
      <c r="B102" s="8" t="s">
        <v>549</v>
      </c>
      <c r="C102" s="18" t="s">
        <v>550</v>
      </c>
      <c r="D102" s="18" t="s">
        <v>551</v>
      </c>
      <c r="E102" s="18" t="s">
        <v>195</v>
      </c>
      <c r="F102" s="18"/>
      <c r="G102" s="4" t="s">
        <v>141</v>
      </c>
      <c r="K102" s="6" t="s">
        <v>552</v>
      </c>
      <c r="O102" s="14"/>
      <c r="P102"/>
      <c r="Q102" s="33"/>
      <c r="R102" t="s">
        <v>157</v>
      </c>
    </row>
    <row r="103" spans="1:18" ht="31">
      <c r="A103" t="str">
        <f t="shared" ref="A103:A109" si="5">LEFT(C103, SEARCH(" ",C103,1))</f>
        <v xml:space="preserve">Riccardo </v>
      </c>
      <c r="B103" s="8" t="str">
        <f t="shared" ref="B103:B109" si="6">RIGHT(C103,LEN(C103)-SEARCH(" ",C103,1))</f>
        <v>Smareglia</v>
      </c>
      <c r="C103" s="18" t="s">
        <v>553</v>
      </c>
      <c r="D103" s="18" t="s">
        <v>554</v>
      </c>
      <c r="E103" s="18" t="s">
        <v>198</v>
      </c>
      <c r="F103" s="18"/>
      <c r="G103" s="4" t="s">
        <v>141</v>
      </c>
      <c r="H103" s="11" t="s">
        <v>199</v>
      </c>
      <c r="I103" s="11" t="s">
        <v>200</v>
      </c>
      <c r="K103" s="6" t="s">
        <v>555</v>
      </c>
      <c r="N103" s="12" t="s">
        <v>638</v>
      </c>
      <c r="O103" s="35" t="s">
        <v>144</v>
      </c>
      <c r="P103" s="37">
        <v>0</v>
      </c>
      <c r="Q103" s="36"/>
      <c r="R103" s="37"/>
    </row>
    <row r="104" spans="1:18" ht="31">
      <c r="A104" t="str">
        <f t="shared" si="5"/>
        <v xml:space="preserve">John </v>
      </c>
      <c r="B104" s="8" t="str">
        <f t="shared" si="6"/>
        <v>Southworth</v>
      </c>
      <c r="C104" s="19" t="s">
        <v>96</v>
      </c>
      <c r="D104" s="19" t="s">
        <v>97</v>
      </c>
      <c r="E104" s="19" t="s">
        <v>98</v>
      </c>
      <c r="F104" s="19"/>
      <c r="G104" s="4" t="s">
        <v>77</v>
      </c>
      <c r="J104" s="12" t="s">
        <v>82</v>
      </c>
      <c r="K104" s="6" t="s">
        <v>99</v>
      </c>
      <c r="O104" s="14"/>
      <c r="P104"/>
      <c r="Q104" s="33"/>
    </row>
    <row r="105" spans="1:18" ht="139.5">
      <c r="A105" t="str">
        <f t="shared" si="5"/>
        <v xml:space="preserve">Alessandro </v>
      </c>
      <c r="B105" s="8" t="str">
        <f t="shared" si="6"/>
        <v>Sozzetti</v>
      </c>
      <c r="C105" s="18" t="s">
        <v>556</v>
      </c>
      <c r="D105" s="18" t="s">
        <v>557</v>
      </c>
      <c r="E105" s="18" t="s">
        <v>181</v>
      </c>
      <c r="F105" s="18"/>
      <c r="G105" s="4" t="s">
        <v>141</v>
      </c>
      <c r="H105" s="11" t="s">
        <v>558</v>
      </c>
      <c r="I105" s="11" t="s">
        <v>559</v>
      </c>
      <c r="J105" s="12" t="s">
        <v>560</v>
      </c>
      <c r="K105" s="6" t="s">
        <v>561</v>
      </c>
      <c r="M105" s="12" t="s">
        <v>278</v>
      </c>
      <c r="N105" s="12" t="s">
        <v>143</v>
      </c>
      <c r="O105" s="12" t="s">
        <v>144</v>
      </c>
      <c r="P105" s="37">
        <v>0</v>
      </c>
      <c r="Q105" s="36" t="s">
        <v>622</v>
      </c>
      <c r="R105" s="37"/>
    </row>
    <row r="106" spans="1:18" ht="31">
      <c r="A106" t="str">
        <f t="shared" si="5"/>
        <v xml:space="preserve">Beate </v>
      </c>
      <c r="B106" s="8" t="str">
        <f t="shared" si="6"/>
        <v>Stelzer</v>
      </c>
      <c r="C106" s="18" t="s">
        <v>562</v>
      </c>
      <c r="D106" s="18" t="s">
        <v>651</v>
      </c>
      <c r="E106" s="18" t="s">
        <v>661</v>
      </c>
      <c r="F106" s="18" t="s">
        <v>140</v>
      </c>
      <c r="G106" s="23" t="s">
        <v>141</v>
      </c>
      <c r="J106" s="12" t="s">
        <v>564</v>
      </c>
      <c r="K106" s="52" t="s">
        <v>565</v>
      </c>
      <c r="L106" s="13" t="s">
        <v>652</v>
      </c>
      <c r="M106" s="12"/>
      <c r="N106" s="12"/>
      <c r="O106" s="14"/>
      <c r="P106">
        <v>9</v>
      </c>
      <c r="Q106" s="33"/>
      <c r="R106" s="14"/>
    </row>
    <row r="107" spans="1:18" ht="31">
      <c r="A107" t="str">
        <f t="shared" si="5"/>
        <v xml:space="preserve">Alejandro </v>
      </c>
      <c r="B107" s="8" t="str">
        <f t="shared" si="6"/>
        <v>Suarez-Macareno</v>
      </c>
      <c r="C107" s="18" t="s">
        <v>134</v>
      </c>
      <c r="D107" s="18"/>
      <c r="E107" s="18" t="s">
        <v>86</v>
      </c>
      <c r="F107" s="18"/>
      <c r="G107" s="4" t="s">
        <v>77</v>
      </c>
      <c r="K107" s="6" t="s">
        <v>135</v>
      </c>
      <c r="O107" s="14"/>
      <c r="P107"/>
      <c r="Q107" s="33"/>
    </row>
    <row r="108" spans="1:18">
      <c r="A108" t="str">
        <f t="shared" si="5"/>
        <v xml:space="preserve">Diego </v>
      </c>
      <c r="B108" s="8" t="str">
        <f t="shared" si="6"/>
        <v>Turrini</v>
      </c>
      <c r="C108" s="18" t="s">
        <v>567</v>
      </c>
      <c r="D108" s="18" t="s">
        <v>568</v>
      </c>
      <c r="E108" s="18" t="s">
        <v>330</v>
      </c>
      <c r="F108" s="18"/>
      <c r="G108" s="18" t="s">
        <v>141</v>
      </c>
      <c r="J108" s="12" t="s">
        <v>82</v>
      </c>
      <c r="K108" s="6" t="s">
        <v>569</v>
      </c>
      <c r="O108" s="14" t="s">
        <v>144</v>
      </c>
      <c r="P108">
        <v>9</v>
      </c>
      <c r="Q108" s="33"/>
      <c r="R108" s="14"/>
    </row>
    <row r="109" spans="1:18" ht="31">
      <c r="A109" t="str">
        <f t="shared" si="5"/>
        <v xml:space="preserve">Ricardo </v>
      </c>
      <c r="B109" s="8" t="str">
        <f t="shared" si="6"/>
        <v>Zanmar Sanchez</v>
      </c>
      <c r="C109" s="18" t="s">
        <v>570</v>
      </c>
      <c r="D109" s="18" t="s">
        <v>571</v>
      </c>
      <c r="E109" s="18" t="s">
        <v>195</v>
      </c>
      <c r="F109" s="18"/>
      <c r="G109" s="18" t="s">
        <v>141</v>
      </c>
      <c r="K109" s="6" t="s">
        <v>572</v>
      </c>
      <c r="O109" s="14"/>
      <c r="P109">
        <v>5</v>
      </c>
      <c r="Q109" s="33"/>
    </row>
    <row r="110" spans="1:18" ht="31">
      <c r="A110" t="s">
        <v>573</v>
      </c>
      <c r="B110" s="8" t="s">
        <v>574</v>
      </c>
      <c r="C110" s="18" t="s">
        <v>575</v>
      </c>
      <c r="D110" s="18" t="s">
        <v>576</v>
      </c>
      <c r="E110" s="18" t="s">
        <v>306</v>
      </c>
      <c r="F110" s="18" t="s">
        <v>140</v>
      </c>
      <c r="G110" s="4" t="s">
        <v>141</v>
      </c>
      <c r="K110" s="6" t="s">
        <v>577</v>
      </c>
      <c r="O110" s="14"/>
      <c r="P110"/>
      <c r="Q110" s="33"/>
      <c r="R110" t="s">
        <v>157</v>
      </c>
    </row>
    <row r="111" spans="1:18">
      <c r="O111" s="14"/>
      <c r="P111"/>
      <c r="Q111" s="33"/>
    </row>
    <row r="112" spans="1:18">
      <c r="C112" s="18" t="s">
        <v>645</v>
      </c>
      <c r="D112" s="18" t="s">
        <v>647</v>
      </c>
      <c r="E112" s="18" t="s">
        <v>330</v>
      </c>
      <c r="F112" s="18"/>
      <c r="G112" s="18" t="s">
        <v>141</v>
      </c>
      <c r="K112" s="51" t="s">
        <v>646</v>
      </c>
      <c r="Q112" s="33"/>
    </row>
    <row r="113" spans="3:17">
      <c r="C113" s="18" t="s">
        <v>653</v>
      </c>
      <c r="D113" s="18" t="s">
        <v>654</v>
      </c>
      <c r="E113" s="18" t="s">
        <v>140</v>
      </c>
      <c r="F113" s="18"/>
      <c r="G113" s="18" t="s">
        <v>141</v>
      </c>
      <c r="K113" s="6" t="s">
        <v>655</v>
      </c>
      <c r="Q113" s="33"/>
    </row>
    <row r="114" spans="3:17" ht="31">
      <c r="C114" s="9" t="s">
        <v>664</v>
      </c>
      <c r="D114" s="9" t="s">
        <v>665</v>
      </c>
      <c r="E114" s="18" t="s">
        <v>198</v>
      </c>
      <c r="F114" s="54"/>
      <c r="G114" s="4" t="s">
        <v>141</v>
      </c>
      <c r="K114" s="6" t="s">
        <v>666</v>
      </c>
      <c r="Q114" s="33"/>
    </row>
  </sheetData>
  <hyperlinks>
    <hyperlink ref="K112" r:id="rId1"/>
  </hyperlinks>
  <pageMargins left="0.75" right="0.75" top="1" bottom="1" header="0.51180555555555496" footer="0.51180555555555496"/>
  <pageSetup paperSize="9" firstPageNumber="0" orientation="portrait" horizontalDpi="300" verticalDpi="3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zoomScale="110" zoomScaleNormal="110" workbookViewId="0">
      <selection activeCell="A13" sqref="A1:A1048576"/>
    </sheetView>
  </sheetViews>
  <sheetFormatPr defaultRowHeight="15.5"/>
  <cols>
    <col min="1" max="1024" width="8.83203125" customWidth="1"/>
  </cols>
  <sheetData>
    <row r="3" spans="1:17" ht="31">
      <c r="A3" t="s">
        <v>586</v>
      </c>
      <c r="B3" t="s">
        <v>587</v>
      </c>
      <c r="C3" s="29" t="s">
        <v>588</v>
      </c>
      <c r="D3" s="29" t="s">
        <v>589</v>
      </c>
      <c r="E3" s="31" t="s">
        <v>191</v>
      </c>
      <c r="F3" s="4"/>
      <c r="J3" s="4" t="s">
        <v>590</v>
      </c>
    </row>
    <row r="4" spans="1:17" ht="46.5">
      <c r="A4" t="str">
        <f t="shared" ref="A4:A11" si="0">LEFT(C4, SEARCH(" ",C4,1))</f>
        <v xml:space="preserve">Juan </v>
      </c>
      <c r="B4" t="str">
        <f t="shared" ref="B4:B11" si="1">RIGHT(C4,LEN(C4)-SEARCH(" ",C4,1))</f>
        <v>Alcalà</v>
      </c>
      <c r="C4" s="18" t="s">
        <v>147</v>
      </c>
      <c r="D4" s="18" t="s">
        <v>148</v>
      </c>
      <c r="E4" s="32" t="s">
        <v>149</v>
      </c>
      <c r="F4" s="4" t="s">
        <v>141</v>
      </c>
      <c r="H4" s="11" t="s">
        <v>591</v>
      </c>
      <c r="I4" s="12" t="s">
        <v>592</v>
      </c>
      <c r="J4" s="4" t="s">
        <v>593</v>
      </c>
    </row>
    <row r="5" spans="1:17" ht="62">
      <c r="A5" t="str">
        <f t="shared" si="0"/>
        <v xml:space="preserve">Mauro </v>
      </c>
      <c r="B5" t="str">
        <f t="shared" si="1"/>
        <v>Barbieri</v>
      </c>
      <c r="C5" s="18" t="s">
        <v>594</v>
      </c>
      <c r="D5" s="18" t="s">
        <v>595</v>
      </c>
      <c r="E5" s="32" t="s">
        <v>155</v>
      </c>
      <c r="F5" s="4" t="s">
        <v>141</v>
      </c>
      <c r="G5" s="11" t="s">
        <v>596</v>
      </c>
      <c r="I5" s="12" t="s">
        <v>597</v>
      </c>
      <c r="J5" s="4" t="s">
        <v>598</v>
      </c>
      <c r="K5" s="12" t="s">
        <v>599</v>
      </c>
    </row>
    <row r="6" spans="1:17" ht="31">
      <c r="A6" t="str">
        <f t="shared" si="0"/>
        <v xml:space="preserve">Andrea </v>
      </c>
      <c r="B6" t="str">
        <f t="shared" si="1"/>
        <v>Cunial</v>
      </c>
      <c r="C6" s="18" t="s">
        <v>600</v>
      </c>
      <c r="D6" s="18" t="s">
        <v>601</v>
      </c>
      <c r="E6" s="18" t="s">
        <v>155</v>
      </c>
      <c r="F6" s="4" t="s">
        <v>141</v>
      </c>
      <c r="I6" s="12" t="s">
        <v>469</v>
      </c>
      <c r="J6" s="4" t="s">
        <v>602</v>
      </c>
      <c r="K6" s="4" t="s">
        <v>603</v>
      </c>
      <c r="N6" s="14"/>
      <c r="O6">
        <v>9</v>
      </c>
    </row>
    <row r="7" spans="1:17" ht="31">
      <c r="A7" t="str">
        <f t="shared" si="0"/>
        <v xml:space="preserve">Rim </v>
      </c>
      <c r="B7" t="str">
        <f t="shared" si="1"/>
        <v>Fares</v>
      </c>
      <c r="C7" s="19" t="s">
        <v>604</v>
      </c>
      <c r="D7" s="19" t="s">
        <v>605</v>
      </c>
      <c r="E7" s="18" t="s">
        <v>195</v>
      </c>
      <c r="F7" s="4" t="s">
        <v>77</v>
      </c>
      <c r="J7" s="4" t="s">
        <v>606</v>
      </c>
      <c r="O7">
        <v>9</v>
      </c>
    </row>
    <row r="8" spans="1:17" ht="31">
      <c r="A8" t="str">
        <f t="shared" si="0"/>
        <v xml:space="preserve">Beate </v>
      </c>
      <c r="B8" t="str">
        <f t="shared" si="1"/>
        <v>Stelzer</v>
      </c>
      <c r="C8" s="18" t="s">
        <v>562</v>
      </c>
      <c r="D8" s="18" t="s">
        <v>563</v>
      </c>
      <c r="E8" s="18" t="s">
        <v>140</v>
      </c>
      <c r="F8" s="4" t="s">
        <v>77</v>
      </c>
      <c r="I8" s="12" t="s">
        <v>564</v>
      </c>
      <c r="J8" s="4" t="s">
        <v>566</v>
      </c>
      <c r="L8" s="12"/>
      <c r="M8" s="12"/>
      <c r="N8" s="14"/>
      <c r="O8">
        <v>9</v>
      </c>
    </row>
    <row r="9" spans="1:17" ht="77.5">
      <c r="A9" t="str">
        <f t="shared" si="0"/>
        <v xml:space="preserve">Luigi </v>
      </c>
      <c r="B9" t="str">
        <f t="shared" si="1"/>
        <v>Bedin</v>
      </c>
      <c r="C9" s="18" t="s">
        <v>607</v>
      </c>
      <c r="D9" s="18" t="s">
        <v>608</v>
      </c>
      <c r="E9" s="18" t="s">
        <v>191</v>
      </c>
      <c r="F9" s="4" t="s">
        <v>141</v>
      </c>
      <c r="G9" s="11" t="s">
        <v>609</v>
      </c>
      <c r="H9" s="11" t="s">
        <v>610</v>
      </c>
      <c r="I9" s="12" t="s">
        <v>611</v>
      </c>
      <c r="J9" s="4" t="s">
        <v>612</v>
      </c>
    </row>
    <row r="10" spans="1:17" s="21" customFormat="1" ht="46.5">
      <c r="A10" s="21" t="str">
        <f t="shared" si="0"/>
        <v xml:space="preserve">David </v>
      </c>
      <c r="B10" s="21" t="str">
        <f t="shared" si="1"/>
        <v>Brown</v>
      </c>
      <c r="C10" s="23" t="s">
        <v>613</v>
      </c>
      <c r="D10" s="23" t="s">
        <v>614</v>
      </c>
      <c r="E10" s="23" t="s">
        <v>234</v>
      </c>
      <c r="F10" s="24" t="s">
        <v>77</v>
      </c>
      <c r="I10" s="25" t="s">
        <v>615</v>
      </c>
      <c r="J10" s="24" t="s">
        <v>616</v>
      </c>
    </row>
    <row r="11" spans="1:17" s="21" customFormat="1" ht="31">
      <c r="A11" s="21" t="str">
        <f t="shared" si="0"/>
        <v xml:space="preserve">Amaury </v>
      </c>
      <c r="B11" s="21" t="str">
        <f t="shared" si="1"/>
        <v>Triaud</v>
      </c>
      <c r="C11" s="23" t="s">
        <v>617</v>
      </c>
      <c r="D11" s="23" t="s">
        <v>618</v>
      </c>
      <c r="E11" s="23" t="s">
        <v>111</v>
      </c>
      <c r="F11" s="24" t="s">
        <v>77</v>
      </c>
      <c r="I11" s="25" t="s">
        <v>619</v>
      </c>
      <c r="J11" s="24" t="s">
        <v>620</v>
      </c>
    </row>
    <row r="12" spans="1:17" ht="46.5">
      <c r="A12" t="str">
        <f>LEFT(C12, SEARCH(" ",C12,1))</f>
        <v xml:space="preserve">Francesca </v>
      </c>
      <c r="B12" s="8" t="str">
        <f>RIGHT(C12,LEN(C12)-SEARCH(" ",C12,1))</f>
        <v>Faedi</v>
      </c>
      <c r="C12" s="19" t="s">
        <v>337</v>
      </c>
      <c r="D12" s="19" t="s">
        <v>338</v>
      </c>
      <c r="E12" s="18" t="s">
        <v>195</v>
      </c>
      <c r="F12" s="4" t="s">
        <v>141</v>
      </c>
      <c r="G12" s="11"/>
      <c r="H12" s="11"/>
      <c r="I12" s="12" t="s">
        <v>339</v>
      </c>
      <c r="J12" s="6" t="s">
        <v>340</v>
      </c>
      <c r="K12" s="13"/>
      <c r="N12" s="14"/>
      <c r="P12" s="33"/>
    </row>
    <row r="13" spans="1:17" ht="77.5">
      <c r="A13" t="s">
        <v>167</v>
      </c>
      <c r="B13" s="8" t="s">
        <v>168</v>
      </c>
      <c r="C13" s="18" t="s">
        <v>169</v>
      </c>
      <c r="D13" s="18" t="s">
        <v>170</v>
      </c>
      <c r="E13" s="18" t="s">
        <v>636</v>
      </c>
      <c r="F13" s="4" t="s">
        <v>141</v>
      </c>
      <c r="G13" s="11"/>
      <c r="H13" s="11"/>
      <c r="I13" s="12"/>
      <c r="J13" s="7" t="s">
        <v>171</v>
      </c>
      <c r="K13" s="13"/>
      <c r="N13" s="14"/>
      <c r="P13" s="33"/>
    </row>
    <row r="14" spans="1:17" ht="46.5">
      <c r="A14" s="21" t="str">
        <f>LEFT(C14, SEARCH(" ",C14,1))</f>
        <v xml:space="preserve">Davide </v>
      </c>
      <c r="B14" s="22" t="str">
        <f>RIGHT(C14,LEN(C14)-SEARCH(" ",C14,1))</f>
        <v>Gandolfi</v>
      </c>
      <c r="C14" s="23" t="s">
        <v>347</v>
      </c>
      <c r="D14" s="23" t="s">
        <v>348</v>
      </c>
      <c r="E14" s="23" t="s">
        <v>187</v>
      </c>
      <c r="F14" s="24" t="s">
        <v>141</v>
      </c>
      <c r="G14" s="25"/>
      <c r="H14" s="25"/>
      <c r="I14" s="25"/>
      <c r="J14" s="26" t="s">
        <v>349</v>
      </c>
      <c r="K14" s="27"/>
      <c r="L14" s="21"/>
      <c r="M14" s="21"/>
      <c r="N14" s="28" t="s">
        <v>144</v>
      </c>
      <c r="O14" s="21">
        <v>9</v>
      </c>
      <c r="P14" s="34"/>
      <c r="Q14" s="28"/>
    </row>
    <row r="15" spans="1:17" ht="93">
      <c r="A15" s="21" t="s">
        <v>183</v>
      </c>
      <c r="B15" s="22" t="s">
        <v>184</v>
      </c>
      <c r="C15" s="23" t="s">
        <v>185</v>
      </c>
      <c r="D15" s="23" t="s">
        <v>186</v>
      </c>
      <c r="E15" s="23" t="s">
        <v>187</v>
      </c>
      <c r="F15" s="24" t="s">
        <v>141</v>
      </c>
      <c r="G15" s="25"/>
      <c r="H15" s="25"/>
      <c r="I15" s="25"/>
      <c r="J15" s="26" t="s">
        <v>188</v>
      </c>
      <c r="K15" s="27"/>
      <c r="L15" s="21"/>
      <c r="M15" s="21"/>
      <c r="N15" s="21"/>
      <c r="O15" s="21"/>
      <c r="P15" s="34"/>
      <c r="Q15" s="21" t="s">
        <v>157</v>
      </c>
    </row>
    <row r="16" spans="1:17" ht="46.5">
      <c r="A16" t="str">
        <f>LEFT(C16, SEARCH(" ",C16,1))</f>
        <v xml:space="preserve">Gloria </v>
      </c>
      <c r="B16" s="8" t="str">
        <f>RIGHT(C16,LEN(C16)-SEARCH(" ",C16,1))</f>
        <v>Andreuzzi</v>
      </c>
      <c r="C16" s="18" t="s">
        <v>163</v>
      </c>
      <c r="D16" s="18" t="s">
        <v>629</v>
      </c>
      <c r="E16" s="18" t="s">
        <v>164</v>
      </c>
      <c r="F16" s="4" t="s">
        <v>141</v>
      </c>
      <c r="G16" s="11"/>
      <c r="H16" s="11"/>
      <c r="I16" s="12" t="s">
        <v>165</v>
      </c>
      <c r="J16" s="6" t="s">
        <v>166</v>
      </c>
      <c r="K16" s="13"/>
      <c r="N16" s="14" t="s">
        <v>144</v>
      </c>
      <c r="O16">
        <v>2</v>
      </c>
    </row>
    <row r="17" spans="1:15" ht="46.5">
      <c r="A17" t="str">
        <f>LEFT(C17, SEARCH(" ",C17,1))</f>
        <v xml:space="preserve">Luca </v>
      </c>
      <c r="B17" s="8" t="str">
        <f>RIGHT(C17,LEN(C17)-SEARCH(" ",C17,1))</f>
        <v>Di Fabrizio</v>
      </c>
      <c r="C17" s="18" t="s">
        <v>319</v>
      </c>
      <c r="D17" s="18" t="s">
        <v>320</v>
      </c>
      <c r="E17" s="18" t="s">
        <v>164</v>
      </c>
      <c r="F17" s="4" t="s">
        <v>141</v>
      </c>
      <c r="G17" s="11"/>
      <c r="H17" s="11" t="s">
        <v>321</v>
      </c>
      <c r="I17" s="12" t="s">
        <v>321</v>
      </c>
      <c r="J17" s="6" t="s">
        <v>322</v>
      </c>
      <c r="K17" s="13"/>
      <c r="N17" s="14"/>
      <c r="O17">
        <v>2</v>
      </c>
    </row>
    <row r="18" spans="1:15" ht="46.5">
      <c r="A18" t="s">
        <v>245</v>
      </c>
      <c r="B18" s="8" t="s">
        <v>246</v>
      </c>
      <c r="C18" s="43" t="s">
        <v>632</v>
      </c>
      <c r="D18" s="18"/>
      <c r="E18" s="18" t="s">
        <v>195</v>
      </c>
      <c r="F18" s="4" t="s">
        <v>141</v>
      </c>
      <c r="G18" s="11"/>
      <c r="H18" s="11"/>
      <c r="I18" s="12"/>
      <c r="J18" s="6" t="s">
        <v>247</v>
      </c>
      <c r="K18" s="13"/>
      <c r="N18" s="14"/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zoomScale="110" zoomScaleNormal="110" workbookViewId="0">
      <selection activeCell="A8" sqref="A8"/>
    </sheetView>
  </sheetViews>
  <sheetFormatPr defaultRowHeight="15.5"/>
  <cols>
    <col min="1" max="2" width="8.83203125" customWidth="1"/>
    <col min="3" max="3" width="22.6640625" bestFit="1" customWidth="1"/>
    <col min="4" max="8" width="8.83203125" customWidth="1"/>
    <col min="9" max="9" width="11.33203125" customWidth="1"/>
    <col min="10" max="1025" width="8.83203125" customWidth="1"/>
  </cols>
  <sheetData>
    <row r="2" spans="1:18" s="35" customFormat="1" ht="46.5">
      <c r="A2" s="35" t="s">
        <v>60</v>
      </c>
      <c r="B2" s="35" t="s">
        <v>141</v>
      </c>
      <c r="C2" s="11" t="s">
        <v>701</v>
      </c>
      <c r="D2" s="9" t="s">
        <v>625</v>
      </c>
      <c r="E2" s="9" t="s">
        <v>77</v>
      </c>
      <c r="F2" s="18"/>
      <c r="H2" s="11" t="s">
        <v>70</v>
      </c>
      <c r="I2" s="11" t="s">
        <v>628</v>
      </c>
      <c r="J2" s="12" t="s">
        <v>622</v>
      </c>
      <c r="K2" s="12" t="s">
        <v>627</v>
      </c>
      <c r="L2" s="4"/>
      <c r="Q2" s="39"/>
      <c r="R2" s="35">
        <v>21</v>
      </c>
    </row>
    <row r="3" spans="1:18">
      <c r="A3">
        <f>B3+E3</f>
        <v>112</v>
      </c>
      <c r="B3">
        <f>COUNTIF(Tabella1[GAPS],"MEMBER")</f>
        <v>94</v>
      </c>
      <c r="C3">
        <f>COUNTIF(Tabella1[Status (S=Staff)],"S")</f>
        <v>47</v>
      </c>
      <c r="D3" s="38">
        <f>B3-C3</f>
        <v>47</v>
      </c>
      <c r="E3">
        <f>COUNTIF(Tabella1[GAPS],"EXTERNAL")</f>
        <v>18</v>
      </c>
      <c r="F3" s="18"/>
      <c r="H3" s="11"/>
      <c r="I3">
        <f>COUNTIF(Tabella1[GIARPS],"GIANO-B Responsible")+COUNTIF(Tabella1[GIARPS],"HARPS-N Responsible")</f>
        <v>2</v>
      </c>
      <c r="J3">
        <f>COUNTIF(Tabella1[GIARPS],"Board GAPS")</f>
        <v>4</v>
      </c>
      <c r="K3">
        <f>COUNTIF(Tabella1[GIARPS],"Builder")</f>
        <v>6</v>
      </c>
      <c r="L3" s="13"/>
      <c r="O3" s="14"/>
      <c r="Q3" s="33"/>
    </row>
    <row r="4" spans="1:18" ht="31">
      <c r="A4" s="33" t="s">
        <v>67</v>
      </c>
      <c r="B4">
        <f>COUNTIF(Tabella1[Science Team],"ST")</f>
        <v>29</v>
      </c>
      <c r="C4">
        <f>COUNTIFS(Tabella1[Science Team],"ST",Tabella1[Status (S=Staff)],"S")</f>
        <v>20</v>
      </c>
      <c r="D4">
        <f>COUNTIFS(Tabella1[Science Team],"ST",Tabella1[Status (S=Staff)],"")</f>
        <v>9</v>
      </c>
      <c r="F4" s="18"/>
      <c r="H4" s="11"/>
      <c r="L4" s="13"/>
      <c r="O4" s="14"/>
      <c r="Q4" s="33"/>
    </row>
    <row r="5" spans="1:18">
      <c r="A5" t="s">
        <v>278</v>
      </c>
      <c r="C5">
        <f>COUNTIF(Tabella1[BOARD],"Board")</f>
        <v>12</v>
      </c>
      <c r="D5" s="9"/>
      <c r="F5" s="18"/>
      <c r="H5" s="11"/>
      <c r="L5" s="13"/>
      <c r="O5" s="14"/>
      <c r="Q5" s="33"/>
    </row>
    <row r="6" spans="1:18">
      <c r="C6" s="8"/>
      <c r="D6" s="9"/>
      <c r="E6" s="9"/>
      <c r="F6" s="18"/>
      <c r="H6" s="11"/>
      <c r="I6" s="11"/>
      <c r="J6" s="12"/>
      <c r="K6" s="6"/>
      <c r="L6" s="13"/>
      <c r="O6" s="14"/>
      <c r="Q6" s="33"/>
    </row>
    <row r="7" spans="1:18">
      <c r="A7" t="s">
        <v>702</v>
      </c>
      <c r="B7" s="14"/>
      <c r="H7" s="11"/>
      <c r="I7" s="11"/>
      <c r="J7" s="12"/>
      <c r="K7" s="6"/>
      <c r="L7" s="13"/>
    </row>
    <row r="8" spans="1:18">
      <c r="A8">
        <v>0</v>
      </c>
      <c r="B8" s="33"/>
      <c r="C8" t="s">
        <v>578</v>
      </c>
      <c r="F8">
        <f>COUNTIF(Tabella1[Servizio],"0")</f>
        <v>30</v>
      </c>
      <c r="H8" s="11"/>
      <c r="I8" s="11"/>
      <c r="J8" s="12"/>
      <c r="K8" s="6"/>
      <c r="L8" s="13"/>
    </row>
    <row r="9" spans="1:18">
      <c r="A9">
        <v>1</v>
      </c>
      <c r="B9" s="33"/>
      <c r="C9" t="s">
        <v>579</v>
      </c>
      <c r="F9">
        <f>COUNTIF(Tabella1[Servizio],"1")</f>
        <v>0</v>
      </c>
      <c r="H9" s="11"/>
      <c r="I9" s="11"/>
      <c r="J9" s="12"/>
      <c r="K9" s="6"/>
      <c r="L9" s="13"/>
    </row>
    <row r="10" spans="1:18">
      <c r="A10">
        <v>2</v>
      </c>
      <c r="B10" s="33"/>
      <c r="C10" t="s">
        <v>580</v>
      </c>
      <c r="F10">
        <f>COUNTIF(Tabella1[Servizio],"2")</f>
        <v>2</v>
      </c>
      <c r="H10" s="11"/>
      <c r="I10" s="11"/>
      <c r="J10" s="12"/>
      <c r="K10" s="6"/>
      <c r="L10" s="13"/>
    </row>
    <row r="11" spans="1:18">
      <c r="A11">
        <v>3</v>
      </c>
      <c r="B11" s="33"/>
      <c r="C11" t="s">
        <v>581</v>
      </c>
      <c r="F11">
        <f>COUNTIF(Tabella1[Servizio],"3")</f>
        <v>1</v>
      </c>
      <c r="H11" s="11"/>
      <c r="I11" s="11"/>
      <c r="J11" s="12"/>
      <c r="K11" s="6"/>
      <c r="L11" s="13"/>
    </row>
    <row r="12" spans="1:18">
      <c r="A12">
        <v>4</v>
      </c>
      <c r="B12" s="33"/>
      <c r="C12" t="s">
        <v>582</v>
      </c>
      <c r="F12">
        <f>COUNTIF(Tabella1[Servizio],"4")</f>
        <v>2</v>
      </c>
      <c r="H12" s="11"/>
      <c r="I12" s="11"/>
      <c r="J12" s="12"/>
      <c r="K12" s="6"/>
      <c r="L12" s="13"/>
    </row>
    <row r="13" spans="1:18">
      <c r="A13">
        <v>5</v>
      </c>
      <c r="B13" s="33"/>
      <c r="C13" t="s">
        <v>583</v>
      </c>
      <c r="F13">
        <f>COUNTIF(Tabella1[Servizio],"5")</f>
        <v>1</v>
      </c>
      <c r="H13" s="11"/>
      <c r="I13" s="11"/>
      <c r="J13" s="12"/>
      <c r="K13" s="6"/>
      <c r="L13" s="13"/>
    </row>
    <row r="14" spans="1:18">
      <c r="A14">
        <v>6</v>
      </c>
      <c r="B14" s="33"/>
      <c r="C14" t="s">
        <v>584</v>
      </c>
      <c r="F14">
        <f>COUNTIF(Tabella1[Servizio],"6")</f>
        <v>1</v>
      </c>
      <c r="H14" s="11"/>
      <c r="I14" s="11"/>
      <c r="J14" s="12"/>
      <c r="K14" s="6"/>
      <c r="L14" s="13"/>
    </row>
    <row r="15" spans="1:18">
      <c r="A15">
        <v>7</v>
      </c>
      <c r="B15" s="33"/>
      <c r="C15" t="s">
        <v>634</v>
      </c>
      <c r="F15">
        <f>COUNTIF(Tabella1[Servizio],"7")</f>
        <v>1</v>
      </c>
      <c r="H15" s="11"/>
      <c r="I15" s="11"/>
      <c r="J15" s="12"/>
      <c r="K15" s="6"/>
      <c r="L15" s="13"/>
    </row>
    <row r="16" spans="1:18">
      <c r="A16">
        <v>8</v>
      </c>
      <c r="B16" s="33"/>
      <c r="C16" t="s">
        <v>585</v>
      </c>
      <c r="F16">
        <f>COUNTIF(Tabella1[Servizio],"8")</f>
        <v>2</v>
      </c>
    </row>
    <row r="17" spans="1:6">
      <c r="A17">
        <v>9</v>
      </c>
      <c r="B17" s="33"/>
      <c r="C17" t="s">
        <v>633</v>
      </c>
      <c r="F17">
        <f>COUNTIF(Tabella1[Servizio],"9")</f>
        <v>11</v>
      </c>
    </row>
    <row r="18" spans="1:6">
      <c r="C18" t="s">
        <v>626</v>
      </c>
      <c r="F18">
        <f>SUM(F8:F17)</f>
        <v>51</v>
      </c>
    </row>
    <row r="19" spans="1:6">
      <c r="C19" t="s">
        <v>157</v>
      </c>
      <c r="F19">
        <f>COUNTIF(Tabella1[Note],"PhD")</f>
        <v>12</v>
      </c>
    </row>
    <row r="20" spans="1:6">
      <c r="C20" t="s">
        <v>224</v>
      </c>
      <c r="F20">
        <f>COUNTIF(Tabella1[Note],"ex-PhD")</f>
        <v>8</v>
      </c>
    </row>
  </sheetData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Cover</vt:lpstr>
      <vt:lpstr>People</vt:lpstr>
      <vt:lpstr>Cancellati</vt:lpstr>
      <vt:lpstr>Conteggi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 Claudi</dc:creator>
  <dc:description/>
  <cp:lastModifiedBy>A M</cp:lastModifiedBy>
  <cp:revision>6</cp:revision>
  <dcterms:created xsi:type="dcterms:W3CDTF">2013-01-18T13:21:02Z</dcterms:created>
  <dcterms:modified xsi:type="dcterms:W3CDTF">2020-01-16T18:56:51Z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